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792" windowHeight="6180" tabRatio="788" firstSheet="12" activeTab="12"/>
  </bookViews>
  <sheets>
    <sheet name="Таблица-1" sheetId="1" state="hidden" r:id="rId1"/>
    <sheet name="Таблица 2" sheetId="2" state="hidden" r:id="rId2"/>
    <sheet name="Таблица-3" sheetId="3" r:id="rId3"/>
    <sheet name="Таблица-4" sheetId="4" state="hidden" r:id="rId4"/>
    <sheet name="Таблица-5" sheetId="6" state="hidden" r:id="rId5"/>
    <sheet name="Таблица-6" sheetId="7" state="hidden" r:id="rId6"/>
    <sheet name="Таблица-7" sheetId="8" state="hidden" r:id="rId7"/>
    <sheet name="Таблица-8" sheetId="9" state="hidden" r:id="rId8"/>
    <sheet name="Таблица-9" sheetId="10" state="hidden" r:id="rId9"/>
    <sheet name="Таблица-10" sheetId="11" state="hidden" r:id="rId10"/>
    <sheet name="Таблица-11" sheetId="12" state="hidden" r:id="rId11"/>
    <sheet name="Таблица-12" sheetId="13" state="hidden" r:id="rId12"/>
    <sheet name="06.2023" sheetId="14" r:id="rId13"/>
    <sheet name="Лист4" sheetId="5" state="hidden" r:id="rId14"/>
  </sheets>
  <externalReferences>
    <externalReference r:id="rId15"/>
  </externalReferences>
  <definedNames>
    <definedName name="_xlnm.Print_Area" localSheetId="12">'06.2023'!$A$1:$S$95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4" l="1"/>
  <c r="G28" i="14"/>
  <c r="G29" i="14"/>
  <c r="G30" i="14"/>
  <c r="G31" i="14"/>
  <c r="G32" i="14"/>
  <c r="G33" i="14"/>
  <c r="G53" i="14" l="1"/>
  <c r="G67" i="14" l="1"/>
  <c r="E60" i="14"/>
  <c r="G59" i="14"/>
  <c r="G58" i="14"/>
  <c r="G57" i="14"/>
  <c r="G56" i="14"/>
  <c r="G55" i="14"/>
  <c r="G54" i="14"/>
  <c r="G52" i="14"/>
  <c r="G49" i="14"/>
  <c r="G50" i="14"/>
  <c r="G51" i="14"/>
  <c r="F40" i="14"/>
  <c r="I40" i="14"/>
  <c r="F33" i="14"/>
  <c r="F34" i="14" s="1"/>
  <c r="E34" i="14"/>
  <c r="M10" i="14" l="1"/>
  <c r="M11" i="14"/>
  <c r="M12" i="14"/>
  <c r="M13" i="14"/>
  <c r="M14" i="14"/>
  <c r="M15" i="14"/>
  <c r="M16" i="14"/>
  <c r="M18" i="14"/>
  <c r="M19" i="14"/>
  <c r="M20" i="14"/>
  <c r="M21" i="14"/>
  <c r="M22" i="14"/>
  <c r="M23" i="14"/>
  <c r="M24" i="14"/>
  <c r="M25" i="14"/>
  <c r="M26" i="14"/>
  <c r="M9" i="14"/>
  <c r="H34" i="14" l="1"/>
  <c r="I34" i="14"/>
  <c r="N34" i="14"/>
  <c r="O34" i="14"/>
  <c r="P34" i="14"/>
  <c r="F80" i="14" l="1"/>
  <c r="H80" i="14"/>
  <c r="I80" i="14"/>
  <c r="J95" i="14"/>
  <c r="K95" i="14"/>
  <c r="L80" i="14"/>
  <c r="M80" i="14"/>
  <c r="N80" i="14"/>
  <c r="O80" i="14"/>
  <c r="P80" i="14"/>
  <c r="E80" i="14"/>
  <c r="L60" i="14"/>
  <c r="M60" i="14"/>
  <c r="N60" i="14"/>
  <c r="O60" i="14"/>
  <c r="P60" i="14"/>
  <c r="G79" i="14"/>
  <c r="G78" i="14"/>
  <c r="G77" i="14"/>
  <c r="G76" i="14"/>
  <c r="G75" i="14"/>
  <c r="G74" i="14"/>
  <c r="F72" i="14"/>
  <c r="N72" i="14"/>
  <c r="O72" i="14"/>
  <c r="P72" i="14"/>
  <c r="E72" i="14"/>
  <c r="F41" i="14"/>
  <c r="H41" i="14"/>
  <c r="I41" i="14"/>
  <c r="N41" i="14"/>
  <c r="O41" i="14"/>
  <c r="P41" i="14"/>
  <c r="E41" i="14"/>
  <c r="G26" i="14"/>
  <c r="G25" i="14"/>
  <c r="E95" i="14" l="1"/>
  <c r="N95" i="14"/>
  <c r="P95" i="14"/>
  <c r="O95" i="14"/>
  <c r="Q29" i="6" l="1"/>
  <c r="I9" i="6" l="1"/>
  <c r="J9" i="6" s="1"/>
  <c r="C9" i="6"/>
  <c r="E9" i="6" s="1"/>
  <c r="G9" i="6" s="1"/>
  <c r="F8" i="6"/>
  <c r="H8" i="6" s="1"/>
  <c r="E8" i="6"/>
  <c r="G8" i="6" s="1"/>
  <c r="D8" i="6"/>
  <c r="C8" i="6"/>
  <c r="F7" i="6"/>
  <c r="E7" i="6"/>
  <c r="G7" i="6" s="1"/>
  <c r="D7" i="6"/>
  <c r="C7" i="6"/>
  <c r="J6" i="6"/>
  <c r="M6" i="6" s="1"/>
  <c r="I6" i="6"/>
  <c r="D9" i="6" l="1"/>
  <c r="M9" i="6"/>
  <c r="L9" i="6"/>
  <c r="F9" i="6"/>
  <c r="H9" i="6" s="1"/>
  <c r="L6" i="6"/>
  <c r="I7" i="6"/>
  <c r="R40" i="14" l="1"/>
  <c r="Q40" i="14"/>
  <c r="R24" i="14"/>
  <c r="R18" i="14"/>
  <c r="Q18" i="14"/>
  <c r="Q48" i="14"/>
  <c r="Q24" i="14"/>
  <c r="H44" i="14" l="1"/>
  <c r="H45" i="14"/>
  <c r="H46" i="14"/>
  <c r="H47" i="14"/>
  <c r="H43" i="14"/>
  <c r="F48" i="14"/>
  <c r="G48" i="14" s="1"/>
  <c r="F47" i="14"/>
  <c r="F46" i="14"/>
  <c r="F45" i="14"/>
  <c r="F44" i="14"/>
  <c r="F43" i="14"/>
  <c r="F60" i="14" l="1"/>
  <c r="F95" i="14" s="1"/>
  <c r="G43" i="14"/>
  <c r="H60" i="14"/>
  <c r="I47" i="14"/>
  <c r="G47" i="14"/>
  <c r="I44" i="14"/>
  <c r="G44" i="14"/>
  <c r="I45" i="14"/>
  <c r="G45" i="14"/>
  <c r="I46" i="14"/>
  <c r="G46" i="14"/>
  <c r="R48" i="14"/>
  <c r="I43" i="14"/>
  <c r="H63" i="14"/>
  <c r="I63" i="14"/>
  <c r="H64" i="14"/>
  <c r="L64" i="14" s="1"/>
  <c r="I64" i="14"/>
  <c r="M64" i="14" s="1"/>
  <c r="H65" i="14"/>
  <c r="L65" i="14" s="1"/>
  <c r="I65" i="14"/>
  <c r="M65" i="14" s="1"/>
  <c r="H66" i="14"/>
  <c r="L66" i="14" s="1"/>
  <c r="I66" i="14"/>
  <c r="M66" i="14" s="1"/>
  <c r="I62" i="14"/>
  <c r="M62" i="14" s="1"/>
  <c r="H62" i="14"/>
  <c r="L62" i="14" s="1"/>
  <c r="G63" i="14"/>
  <c r="G64" i="14"/>
  <c r="G65" i="14"/>
  <c r="G66" i="14"/>
  <c r="G62" i="14"/>
  <c r="M38" i="14"/>
  <c r="L38" i="14"/>
  <c r="M37" i="14"/>
  <c r="L37" i="14"/>
  <c r="M36" i="14"/>
  <c r="L36" i="14"/>
  <c r="G37" i="14"/>
  <c r="G38" i="14"/>
  <c r="G36" i="14"/>
  <c r="L10" i="14"/>
  <c r="L11" i="14"/>
  <c r="L12" i="14"/>
  <c r="L14" i="14"/>
  <c r="L15" i="14"/>
  <c r="L16" i="14"/>
  <c r="L18" i="14"/>
  <c r="L19" i="14"/>
  <c r="L22" i="14"/>
  <c r="L23" i="14"/>
  <c r="L24" i="14"/>
  <c r="L9" i="14"/>
  <c r="G10" i="14"/>
  <c r="G11" i="14"/>
  <c r="G12" i="14"/>
  <c r="G13" i="14"/>
  <c r="G14" i="14"/>
  <c r="G15" i="14"/>
  <c r="G16" i="14"/>
  <c r="G18" i="14"/>
  <c r="G19" i="14"/>
  <c r="G20" i="14"/>
  <c r="G21" i="14"/>
  <c r="G22" i="14"/>
  <c r="G23" i="14"/>
  <c r="G24" i="14"/>
  <c r="G9" i="14"/>
  <c r="H14" i="13"/>
  <c r="G16" i="13"/>
  <c r="H16" i="13" s="1"/>
  <c r="G14" i="13"/>
  <c r="N8" i="13"/>
  <c r="N18" i="13" s="1"/>
  <c r="N39" i="13" s="1"/>
  <c r="K8" i="13"/>
  <c r="K18" i="13" s="1"/>
  <c r="K39" i="13" s="1"/>
  <c r="J8" i="13"/>
  <c r="J18" i="13" s="1"/>
  <c r="J39" i="13" s="1"/>
  <c r="I8" i="13"/>
  <c r="I18" i="13" s="1"/>
  <c r="I39" i="13" s="1"/>
  <c r="H8" i="13"/>
  <c r="G8" i="13"/>
  <c r="F8" i="13"/>
  <c r="F18" i="13" s="1"/>
  <c r="F39" i="13" s="1"/>
  <c r="E8" i="13"/>
  <c r="E18" i="13" s="1"/>
  <c r="E39" i="13" s="1"/>
  <c r="C8" i="13"/>
  <c r="C18" i="13" s="1"/>
  <c r="C39" i="13" s="1"/>
  <c r="D8" i="13"/>
  <c r="D18" i="13" s="1"/>
  <c r="D39" i="13" s="1"/>
  <c r="B6" i="9"/>
  <c r="M6" i="9" s="1"/>
  <c r="B5" i="9"/>
  <c r="M5" i="9" s="1"/>
  <c r="B13" i="13"/>
  <c r="L13" i="13" s="1"/>
  <c r="B9" i="13"/>
  <c r="L9" i="13" s="1"/>
  <c r="B8" i="13"/>
  <c r="F15" i="12"/>
  <c r="G15" i="12" s="1"/>
  <c r="H15" i="12" s="1"/>
  <c r="F14" i="12"/>
  <c r="G14" i="12" s="1"/>
  <c r="H14" i="12" s="1"/>
  <c r="C18" i="12"/>
  <c r="C39" i="12" s="1"/>
  <c r="E18" i="12"/>
  <c r="E39" i="12" s="1"/>
  <c r="F18" i="12"/>
  <c r="F39" i="12" s="1"/>
  <c r="I18" i="12"/>
  <c r="I39" i="12" s="1"/>
  <c r="J18" i="12"/>
  <c r="J39" i="12" s="1"/>
  <c r="K18" i="12"/>
  <c r="K39" i="12" s="1"/>
  <c r="L18" i="12"/>
  <c r="L39" i="12" s="1"/>
  <c r="M18" i="12"/>
  <c r="M39" i="12" s="1"/>
  <c r="N18" i="12"/>
  <c r="N39" i="12" s="1"/>
  <c r="O18" i="12"/>
  <c r="O39" i="12" s="1"/>
  <c r="P18" i="12"/>
  <c r="P39" i="12" s="1"/>
  <c r="D15" i="12"/>
  <c r="D14" i="12"/>
  <c r="B18" i="12"/>
  <c r="B39" i="12" s="1"/>
  <c r="L6" i="9"/>
  <c r="I10" i="9"/>
  <c r="J10" i="9"/>
  <c r="K10" i="9"/>
  <c r="N10" i="9"/>
  <c r="I9" i="8"/>
  <c r="J9" i="8"/>
  <c r="K9" i="8"/>
  <c r="D10" i="6"/>
  <c r="D6" i="9" s="1"/>
  <c r="D6" i="6"/>
  <c r="C4" i="8" s="1"/>
  <c r="P6" i="7"/>
  <c r="P5" i="7"/>
  <c r="P10" i="7" s="1"/>
  <c r="N10" i="7"/>
  <c r="O10" i="7"/>
  <c r="L6" i="7"/>
  <c r="M6" i="7" s="1"/>
  <c r="K6" i="7"/>
  <c r="L5" i="7"/>
  <c r="M5" i="7" s="1"/>
  <c r="K5" i="7"/>
  <c r="J6" i="7"/>
  <c r="J5" i="7"/>
  <c r="J10" i="7" s="1"/>
  <c r="I6" i="7"/>
  <c r="I5" i="7"/>
  <c r="H6" i="7"/>
  <c r="H5" i="7"/>
  <c r="G6" i="7"/>
  <c r="G5" i="7"/>
  <c r="F6" i="7"/>
  <c r="F5" i="7"/>
  <c r="E6" i="7"/>
  <c r="E5" i="7"/>
  <c r="C6" i="7"/>
  <c r="D6" i="7" s="1"/>
  <c r="C5" i="7"/>
  <c r="C10" i="7" s="1"/>
  <c r="B10" i="7"/>
  <c r="K25" i="6"/>
  <c r="N25" i="6"/>
  <c r="B25" i="6"/>
  <c r="J8" i="6"/>
  <c r="J10" i="6"/>
  <c r="M10" i="6" s="1"/>
  <c r="I8" i="6"/>
  <c r="I10" i="6"/>
  <c r="C10" i="6"/>
  <c r="C6" i="9" s="1"/>
  <c r="C6" i="6"/>
  <c r="B4" i="8" s="1"/>
  <c r="C24" i="4"/>
  <c r="I24" i="4"/>
  <c r="J24" i="4"/>
  <c r="K24" i="4"/>
  <c r="B24" i="4"/>
  <c r="H6" i="4"/>
  <c r="H7" i="6" s="1"/>
  <c r="J7" i="6" s="1"/>
  <c r="G6" i="4"/>
  <c r="F7" i="4"/>
  <c r="H7" i="4" s="1"/>
  <c r="F8" i="4"/>
  <c r="H8" i="4" s="1"/>
  <c r="F9" i="4"/>
  <c r="F10" i="6" s="1"/>
  <c r="F5" i="4"/>
  <c r="H5" i="4" s="1"/>
  <c r="E7" i="4"/>
  <c r="G7" i="4" s="1"/>
  <c r="E8" i="4"/>
  <c r="G8" i="4" s="1"/>
  <c r="E9" i="4"/>
  <c r="G9" i="4" s="1"/>
  <c r="G10" i="6" s="1"/>
  <c r="G6" i="9" s="1"/>
  <c r="E5" i="4"/>
  <c r="E6" i="6" s="1"/>
  <c r="D8" i="4"/>
  <c r="D6" i="4"/>
  <c r="D5" i="4"/>
  <c r="D25" i="6" l="1"/>
  <c r="H10" i="7"/>
  <c r="G18" i="13"/>
  <c r="G39" i="13" s="1"/>
  <c r="L34" i="14"/>
  <c r="E10" i="7"/>
  <c r="G10" i="7"/>
  <c r="I10" i="7"/>
  <c r="D18" i="12"/>
  <c r="D39" i="12" s="1"/>
  <c r="M34" i="14"/>
  <c r="I60" i="14"/>
  <c r="L63" i="14"/>
  <c r="L72" i="14" s="1"/>
  <c r="H72" i="14"/>
  <c r="H95" i="14" s="1"/>
  <c r="M63" i="14"/>
  <c r="M72" i="14" s="1"/>
  <c r="I72" i="14"/>
  <c r="L41" i="14"/>
  <c r="M41" i="14"/>
  <c r="E10" i="6"/>
  <c r="E5" i="8" s="1"/>
  <c r="D5" i="7"/>
  <c r="D10" i="7" s="1"/>
  <c r="F10" i="7"/>
  <c r="C5" i="8"/>
  <c r="C5" i="9"/>
  <c r="C10" i="9" s="1"/>
  <c r="H9" i="4"/>
  <c r="H10" i="6" s="1"/>
  <c r="H6" i="9" s="1"/>
  <c r="K10" i="7"/>
  <c r="B5" i="8"/>
  <c r="D5" i="8" s="1"/>
  <c r="E4" i="8"/>
  <c r="G4" i="8" s="1"/>
  <c r="E5" i="9"/>
  <c r="H24" i="4"/>
  <c r="H6" i="6"/>
  <c r="H5" i="9" s="1"/>
  <c r="F6" i="9"/>
  <c r="F5" i="8"/>
  <c r="H5" i="8" s="1"/>
  <c r="M10" i="7"/>
  <c r="H18" i="12"/>
  <c r="H39" i="12" s="1"/>
  <c r="R29" i="6"/>
  <c r="R8" i="6"/>
  <c r="F6" i="6"/>
  <c r="I25" i="6"/>
  <c r="L10" i="7"/>
  <c r="F24" i="4"/>
  <c r="D5" i="9"/>
  <c r="D10" i="9" s="1"/>
  <c r="G18" i="12"/>
  <c r="G39" i="12" s="1"/>
  <c r="H18" i="13"/>
  <c r="H39" i="13" s="1"/>
  <c r="D24" i="4"/>
  <c r="G5" i="4"/>
  <c r="E24" i="4"/>
  <c r="M8" i="6"/>
  <c r="M25" i="6" s="1"/>
  <c r="L8" i="6"/>
  <c r="O8" i="6" s="1"/>
  <c r="P8" i="6" s="1"/>
  <c r="C25" i="6"/>
  <c r="B18" i="13"/>
  <c r="B39" i="13" s="1"/>
  <c r="M8" i="13"/>
  <c r="M18" i="13" s="1"/>
  <c r="M39" i="13" s="1"/>
  <c r="M7" i="6"/>
  <c r="L7" i="6"/>
  <c r="C9" i="8"/>
  <c r="J25" i="6"/>
  <c r="H10" i="9"/>
  <c r="H25" i="6"/>
  <c r="L8" i="13"/>
  <c r="L18" i="13" s="1"/>
  <c r="L39" i="13" s="1"/>
  <c r="G5" i="8"/>
  <c r="D4" i="8"/>
  <c r="M10" i="9"/>
  <c r="L5" i="9"/>
  <c r="L10" i="9" s="1"/>
  <c r="B10" i="9"/>
  <c r="D9" i="8" l="1"/>
  <c r="B9" i="8"/>
  <c r="I95" i="14"/>
  <c r="M95" i="14"/>
  <c r="L95" i="14"/>
  <c r="E9" i="8"/>
  <c r="G9" i="8"/>
  <c r="L25" i="6"/>
  <c r="E6" i="9"/>
  <c r="E10" i="9" s="1"/>
  <c r="E25" i="6"/>
  <c r="Q7" i="6"/>
  <c r="R7" i="6" s="1"/>
  <c r="F25" i="6"/>
  <c r="F26" i="6" s="1"/>
  <c r="F5" i="9"/>
  <c r="F10" i="9" s="1"/>
  <c r="F4" i="8"/>
  <c r="G6" i="6"/>
  <c r="G24" i="4"/>
  <c r="C26" i="3"/>
  <c r="D26" i="3"/>
  <c r="E26" i="3"/>
  <c r="F26" i="3"/>
  <c r="G26" i="3"/>
  <c r="H26" i="3"/>
  <c r="I26" i="3"/>
  <c r="J26" i="3"/>
  <c r="K26" i="3"/>
  <c r="L26" i="3"/>
  <c r="N26" i="3"/>
  <c r="O26" i="3"/>
  <c r="B26" i="3"/>
  <c r="P10" i="3"/>
  <c r="M10" i="3"/>
  <c r="P9" i="3"/>
  <c r="M9" i="3"/>
  <c r="P8" i="3"/>
  <c r="M8" i="3"/>
  <c r="P7" i="3"/>
  <c r="M7" i="3"/>
  <c r="P6" i="3"/>
  <c r="M6" i="3"/>
  <c r="G11" i="2"/>
  <c r="F10" i="5"/>
  <c r="F9" i="5" s="1"/>
  <c r="F5" i="5"/>
  <c r="F4" i="5" s="1"/>
  <c r="F14" i="5" s="1"/>
  <c r="E9" i="5"/>
  <c r="E4" i="5"/>
  <c r="P26" i="3" l="1"/>
  <c r="M26" i="3"/>
  <c r="E14" i="5"/>
  <c r="H4" i="8"/>
  <c r="H9" i="8" s="1"/>
  <c r="F9" i="8"/>
  <c r="G25" i="6"/>
  <c r="G5" i="9"/>
  <c r="G10" i="9" s="1"/>
</calcChain>
</file>

<file path=xl/sharedStrings.xml><?xml version="1.0" encoding="utf-8"?>
<sst xmlns="http://schemas.openxmlformats.org/spreadsheetml/2006/main" count="829" uniqueCount="426">
  <si>
    <t>Индикатор</t>
  </si>
  <si>
    <t>Цел за периода 2014 – 2020 според СВОМР</t>
  </si>
  <si>
    <t>Планирани съгласно заявления за подпомагане, одобрени от МИГ за периода на доклада</t>
  </si>
  <si>
    <t>Планирани съгласно заявления за подпомагане, одобрени от МИГ за периода от подписване на СВОМР</t>
  </si>
  <si>
    <t>Постигнато за периода на годишния доклад (за изплатени проекти)</t>
  </si>
  <si>
    <t>Постигнато за периода от подписване на СВОМР (за изплатени проекти)</t>
  </si>
  <si>
    <t>Мъже</t>
  </si>
  <si>
    <t>Жени</t>
  </si>
  <si>
    <t>Работни места, разкрити в резултат от подпомагане на проектите, финансираниот:</t>
  </si>
  <si>
    <t xml:space="preserve">ЕЗФРСР </t>
  </si>
  <si>
    <t>ОПОС</t>
  </si>
  <si>
    <t>ОПРЧР</t>
  </si>
  <si>
    <t>ОПИК</t>
  </si>
  <si>
    <t>ОПНОИР</t>
  </si>
  <si>
    <t>ПМДР</t>
  </si>
  <si>
    <t>Брой съгласно СВОМР</t>
  </si>
  <si>
    <t>Планиран брой съгласно заявления за подпомагане, одобрени от МИГ за периода на доклада</t>
  </si>
  <si>
    <t>Планиран брой съгласно заявления за подпомагане, одобрени от МИГ за периода от подписване на СВОМР</t>
  </si>
  <si>
    <t>Брой съгласно изплатени проекти за периода на доклада</t>
  </si>
  <si>
    <t>Брой съгласно изплатени проекти за периода от подписване на СВОМР</t>
  </si>
  <si>
    <t>Жители, които ще се ползват от подобрени ИТ услуги/инфраструктура;</t>
  </si>
  <si>
    <t>Жители, които ще се ползват от подобрени услуги/инфраструктура, различни от тези, свързани с ИТ.</t>
  </si>
  <si>
    <t>Таблица 2: Брой жители, които ще се ползват от подобрени услуги/ инфраструктура, в резултат от изпълнението на проектите, финансирани от ЕЗФРСР.</t>
  </si>
  <si>
    <t>Приоритет и специфични цели</t>
  </si>
  <si>
    <t>Общо за периода на стратегията</t>
  </si>
  <si>
    <t>лева</t>
  </si>
  <si>
    <t>%</t>
  </si>
  <si>
    <t xml:space="preserve">Приоритет 1: Насърчаване на местния бизнес за създаване на заетост, доходи и разнообразяване на икономическите дейности </t>
  </si>
  <si>
    <t>Специфична цел 1.1:</t>
  </si>
  <si>
    <t>Повишаване на конкурентноспособността на местното земеделие и добавяне на стойност при местните селскостопански продукти</t>
  </si>
  <si>
    <t>Мярка 4.1. и Мярка 4.2.</t>
  </si>
  <si>
    <t>Специфична цел 1.2:</t>
  </si>
  <si>
    <t>Подкрепа на предприемачеството за разнообразяване на бизнеса на територията</t>
  </si>
  <si>
    <t>Мярка 6.4.</t>
  </si>
  <si>
    <t>Приоритет 2: Развитие на благоприятна жизнена среда за социално приобщаване и общо подобряване на качеството на живот</t>
  </si>
  <si>
    <t>1 300 000</t>
  </si>
  <si>
    <t>Специфична цел 2.1:</t>
  </si>
  <si>
    <t>Подобряване на средата на живот и достъпа до услуги за населението в населените места</t>
  </si>
  <si>
    <t>Мярка 7.2.</t>
  </si>
  <si>
    <t>Специфична цел 2.2:</t>
  </si>
  <si>
    <t>Оползотворяване на местните традиции и наследство за постигане на устойчиви общности</t>
  </si>
  <si>
    <t>Мярка 19.7.6.</t>
  </si>
  <si>
    <t xml:space="preserve">ОБЩО ЗА ЦЯЛАТА СТРАТЕГИЯ </t>
  </si>
  <si>
    <t>Общо за отчетния период</t>
  </si>
  <si>
    <t>МЕРКИ ПО ФОНДОВЕ</t>
  </si>
  <si>
    <t xml:space="preserve">Цел за периода 2014 – 2020 </t>
  </si>
  <si>
    <t>(брой)</t>
  </si>
  <si>
    <t>Брой регистрирани заявления от кандидати за одобрение от МИГ</t>
  </si>
  <si>
    <t>Брой одобрени заявления от МИГ</t>
  </si>
  <si>
    <t>Брой внесени заявления от МИГ за одобрение от УО/ДФЗ</t>
  </si>
  <si>
    <t>Брой одобрени заявления от УО/ДФЗ</t>
  </si>
  <si>
    <t>Брой сключени договори с кандидати</t>
  </si>
  <si>
    <t>Процент на одобрение</t>
  </si>
  <si>
    <t>колона 12 разделена на колона 2</t>
  </si>
  <si>
    <t xml:space="preserve">Брой договори с изплатена субсидия </t>
  </si>
  <si>
    <t>Процент на изплащане</t>
  </si>
  <si>
    <t>колона 15 разделена на колона 2</t>
  </si>
  <si>
    <t>за отч. период</t>
  </si>
  <si>
    <t>от скл. на спораз.</t>
  </si>
  <si>
    <t xml:space="preserve">за отч. период </t>
  </si>
  <si>
    <t>Мерки, финансирани от ПРСР 2014 - 2020 г. (ЕЗФРСР)</t>
  </si>
  <si>
    <t>………</t>
  </si>
  <si>
    <t>Мерки, които не са част от ПРСР 2014 - 2020 г. , но са включени в Регламент (EC) № 1305/2013 (финансирани от ЕЗФРСР)</t>
  </si>
  <si>
    <t>Мерки, извън обхвата на мерките от Регламент (EC) № 1305/2013, но съответстващи на целите на регламента (финансирани от ЕЗФРСР)</t>
  </si>
  <si>
    <t>Мерки, финансирани от ОПОС (ЕФРР)</t>
  </si>
  <si>
    <t>Мерки, финансирани от ОПНОИР (ЕСФ)</t>
  </si>
  <si>
    <t>Мерки, финансирани от ОПРЧР (ЕСФ)</t>
  </si>
  <si>
    <t>Мерки, финансирани от ОПИК (ЕФРР)</t>
  </si>
  <si>
    <t>Мерки, финансирани от ПМДР (ЕФМДР)</t>
  </si>
  <si>
    <t>Общо:</t>
  </si>
  <si>
    <t>Подмярка 4.1. Подкрепа за инвестиции в земеделски стопанства</t>
  </si>
  <si>
    <t>Подмярка 4.2  Инвестиции в преработка/маркетинг на селскостопански продукти</t>
  </si>
  <si>
    <t>Подмярка 6.4. Инвестиции в подкрепа на неземеделски дейности</t>
  </si>
  <si>
    <t>Подмярка 7.2. Инвестиции в създаването, подобряването или разширяването на всички видове малка по мащаби инфраструктура</t>
  </si>
  <si>
    <t>Подмярка 19.7.6. Проучвания и инвестиции, свързани с възстановяване и подобряване на културното и природното наследство</t>
  </si>
  <si>
    <t>Заявен общ размер на разходите по заявления, подадени в МИГ</t>
  </si>
  <si>
    <t>Заявена субсидия по заявления, подадени в МИГ</t>
  </si>
  <si>
    <t>Интензитет на заявената помощ, %</t>
  </si>
  <si>
    <t>Одобрен общ размер на разходите по проект от МИГ</t>
  </si>
  <si>
    <t>Субсидия по проектите, одобрени от МИГ</t>
  </si>
  <si>
    <t>Заявен общ размер на разходите по проект към УО/ДФЗ</t>
  </si>
  <si>
    <t>Заявена субсидия към УО/ДФЗ</t>
  </si>
  <si>
    <t>Одобрен общ размер на разходите по проект от УО/ДФЗ</t>
  </si>
  <si>
    <t>Субсидия по проектите, одобрени от УО/ДФЗ</t>
  </si>
  <si>
    <t>Изплатена субсидия</t>
  </si>
  <si>
    <t>Таблица 4: Изпълнение на СВОМР по мерки и по фондове през отчетния период в лева</t>
  </si>
  <si>
    <t>Одобрен бюджет на субсидията за целия период</t>
  </si>
  <si>
    <t>Сключени договори</t>
  </si>
  <si>
    <t>ОСТАТЪК</t>
  </si>
  <si>
    <t>колона 2 минус колона 11</t>
  </si>
  <si>
    <t>колона 11 разделена на колона 2</t>
  </si>
  <si>
    <t>ПРИОРИТЕТИ</t>
  </si>
  <si>
    <t>Брой регистрирани проекти от кандидати за одобрение от МИГ</t>
  </si>
  <si>
    <t>Приоритет …</t>
  </si>
  <si>
    <t>Приоритет 1: Насърчаване на местния бизнес за създаване на заетост, доходи и разнообразяване на икономическите дейности</t>
  </si>
  <si>
    <t>Таблица 6: Брой заявления към СВОМР по приоритети от СВОМР</t>
  </si>
  <si>
    <t>Заявена субсидия по проекти към МИГ</t>
  </si>
  <si>
    <t>Интензитет на заявената помощ</t>
  </si>
  <si>
    <t>Таблица 7: Изпълнение на СВОМР по приоритети от СВОМР в лева през отчетния период в лева</t>
  </si>
  <si>
    <t>Приоритет…</t>
  </si>
  <si>
    <t>……</t>
  </si>
  <si>
    <t>Таблица 8: Изпълнение на СВОМР по приоритети от СВОМР от сключване на споразумение за финансиране в лева</t>
  </si>
  <si>
    <t>Приоритетина съюза за развитие на селските райони</t>
  </si>
  <si>
    <t>Области с поставен акцент, за които в най-голяма степен допринасят проектите</t>
  </si>
  <si>
    <t>Брой одобрени заявления от ДФЗ</t>
  </si>
  <si>
    <t>Брой изплатенизаявления отДФЗ в лв.</t>
  </si>
  <si>
    <t>Субсидия по проектите, одобрени от МИГ в лв.</t>
  </si>
  <si>
    <t>Субсидия по проектите, одобрени от ДФЗ в лв.</t>
  </si>
  <si>
    <t>Изплатена субсидия в лв.</t>
  </si>
  <si>
    <t>Стимулиране на трансфера на знания и иновациите в областта на селското и горското стопанство и селските райони с акцент върху следните области:</t>
  </si>
  <si>
    <t>1А</t>
  </si>
  <si>
    <t>Стимулиране на иновациите, сътрудничеството и развитието на базата от знания в селските райони;</t>
  </si>
  <si>
    <t>1B</t>
  </si>
  <si>
    <t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показатели;</t>
  </si>
  <si>
    <t>1C</t>
  </si>
  <si>
    <t>Поощряване на ученето през целия живот и професионалното обучение в секторите на селското и горското стопанство;</t>
  </si>
  <si>
    <t>Повишаване на жизнеспособността на земеделските стопанства и конкурентоспособността на всички видове селскостопанска дейност във всички региони и насърчаване на новаторските технологии в селското стопанство и устойчивото управление на горите, с акцент върху следните области:</t>
  </si>
  <si>
    <t>2A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</si>
  <si>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стопанство;</t>
  </si>
  <si>
    <t>2B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</si>
  <si>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поколенията;</t>
  </si>
  <si>
    <t>насърчаване на организацията на хранителната верига, включително преработката и предлагането на пазара на селскостопански продукти,на хуманното отношение към животните и управлението на риска в селското стопанство с акцент върху следните области:</t>
  </si>
  <si>
    <t>3A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</si>
  <si>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организации;</t>
  </si>
  <si>
    <t>3B</t>
  </si>
  <si>
    <t>Подпомагане на превенцията и управлението на риска на стопанствата;</t>
  </si>
  <si>
    <t>Възстановяване, опазване и укрепване на екосистемите, свързани със селското и горското стопанство, с акцент върху следните области:</t>
  </si>
  <si>
    <t>4A</t>
  </si>
  <si>
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ландшафти;</t>
  </si>
  <si>
    <t>4B</t>
  </si>
  <si>
    <t>Подобряване управлението на водите, включително управлението на торовете и пестицидите;</t>
  </si>
  <si>
    <t>4C</t>
  </si>
  <si>
    <t>Предотвратяване на ерозията на почвите и подобряване на управлението им;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</si>
  <si>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стопанство, с акцент върху следните области:</t>
  </si>
  <si>
    <t>5A</t>
  </si>
  <si>
    <t xml:space="preserve">Повишаване на ефективността при потреблението на вода в селското стопанство; </t>
  </si>
  <si>
    <t>5B</t>
  </si>
  <si>
    <t xml:space="preserve">Повишаване на ефективността при потреблението на енергия в селското стопанство и хранително-вкусовата промишленост; </t>
  </si>
  <si>
    <t>5C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</si>
  <si>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биоикономиката;</t>
  </si>
  <si>
    <t>5D</t>
  </si>
  <si>
    <t>Намаляване на емисиите на парникови газове и амоняк от селското стопанство;</t>
  </si>
  <si>
    <t>5E</t>
  </si>
  <si>
    <t>Стимулиране на съхраняването и поглъщането на въглерода в сектора на селското и горското стопанство;</t>
  </si>
  <si>
    <t>Насърчаване на социалното приобщаване, намаляването на бедността и икономическото развитие в селските райони, с акцент върху следните области:</t>
  </si>
  <si>
    <t>6A</t>
  </si>
  <si>
    <t>Улесняване на разнообразяването, създаването и развитието на малки предприятия, както и разкриването на работни места;</t>
  </si>
  <si>
    <t>6B</t>
  </si>
  <si>
    <t xml:space="preserve">Стимулиране на местното развитие в селските райони; </t>
  </si>
  <si>
    <t>6C</t>
  </si>
  <si>
    <t>Подобряване на достъпа до информационни и комуникационни технологии (ИКТ), използването и качеството им в селските райони;</t>
  </si>
  <si>
    <t>FA</t>
  </si>
  <si>
    <t xml:space="preserve">Друга област </t>
  </si>
  <si>
    <t>Мярка</t>
  </si>
  <si>
    <t>Приоритет</t>
  </si>
  <si>
    <t>Област</t>
  </si>
  <si>
    <t xml:space="preserve">Брой/ </t>
  </si>
  <si>
    <t>Площ/</t>
  </si>
  <si>
    <t>Размер за проекти, одобрени от ДФЗ за периода на доклада</t>
  </si>
  <si>
    <t>Размер за проекти, изплатени от ДФЗ за периода на доклада</t>
  </si>
  <si>
    <t>За мярката за сътрудничество (член 35 от Регламент (ЕС) № 1305/2013, където е приложимо</t>
  </si>
  <si>
    <t>P1</t>
  </si>
  <si>
    <t>Стимулиране на трансфера на знания и иновациите в областта на селското и горското стопанство и селските райони</t>
  </si>
  <si>
    <t xml:space="preserve"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 </t>
  </si>
  <si>
    <t>Проекти за сътрудничество по мярката за сътрудничество (член 35 от Регламент (ЕС) № 1305/2013</t>
  </si>
  <si>
    <t>За мярка 1.1 и др. подобни, включени в стратегията за ВОМР</t>
  </si>
  <si>
    <t>Поощряване на ученето през целия живот и професионалното обучение в секторите на селското и горското стопанство</t>
  </si>
  <si>
    <t>Брой на участниците в обучения</t>
  </si>
  <si>
    <t>За мерки 3.1, 4.1, 5, 6, 8.1 до 8.4, 17.1 и др. подобни на тях, включени в стратегията за ВОМР</t>
  </si>
  <si>
    <t>P2</t>
  </si>
  <si>
    <t>Подобряване на жизнеспособността на стопанствата и конкурентоспособността на всички видове земеделие във всички региони; насърчаване на новаторски селскостопански технологии и устойчивото управление на горите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</si>
  <si>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</t>
  </si>
  <si>
    <t>Брой на стопанствата/ бенефициентите, получаващи подкрепа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</si>
  <si>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</t>
  </si>
  <si>
    <t>P3</t>
  </si>
  <si>
    <t>Насърчаване на добро организиране на хранителната верига, в т.ч. преработката и търговията със селскостопански продукти, хуманното отношение към животните и управлението на риска в селското стопанство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</si>
  <si>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</t>
  </si>
  <si>
    <t>Подпомагане на превенцията и управлението на риска на стопанствата</t>
  </si>
  <si>
    <t>За мерки 4, 8.1 до 8.5, 15.1 и др. подобни на тях, включени в стратегията за ВОМР</t>
  </si>
  <si>
    <t>P4</t>
  </si>
  <si>
    <t>Възстановяване, опазване и укрепване на екосистемите, свързани със селското и горското стопанство</t>
  </si>
  <si>
    <r>
  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</si>
  <si>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t xml:space="preserve">Обща подпомогната площ (ха) </t>
  </si>
  <si>
    <r>
      <t xml:space="preserve"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</si>
  <si>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земеделие и развитие на селските райони)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</si>
  <si>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</si>
  <si>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</si>
  <si>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</si>
  <si>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t>P5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</si>
  <si>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</t>
  </si>
  <si>
    <t xml:space="preserve">Повишаване на ефективността при потреблението на вода в селското стопанство </t>
  </si>
  <si>
    <t>Обща подпомогната площ (ха)</t>
  </si>
  <si>
    <t>(Отнася се за площта, обхваната от инвестиции за напояване)</t>
  </si>
  <si>
    <t>За мерки 4, 5, 6.4, 7.2 до 7.8, 8.5 и 8.6 и др. инвестиционни мерки, включени в стратегията за ВОМР</t>
  </si>
  <si>
    <t xml:space="preserve">Повишаване на ефективността при потреблението на енергия в селското стопанство и хранително-вкусовата промишленост </t>
  </si>
  <si>
    <t>Общ размер на инвестициите</t>
  </si>
  <si>
    <t>(Сума от всички допустими инвестиционни разходи - публични и частни)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</si>
  <si>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</t>
  </si>
  <si>
    <t>Намаляване на емисиите на парникови газове и амоняк от селското стопанство</t>
  </si>
  <si>
    <t>Обща площ (ха)</t>
  </si>
  <si>
    <t>За мярка 4 и др. подобни, включени в стратегията за ВОМР</t>
  </si>
  <si>
    <t>Брой на подпомаганите животински единици (ЖЕ)</t>
  </si>
  <si>
    <t xml:space="preserve">Стимулиране на съхраняването и поглъщането на въглерода в сектора на селското и горското стопанство </t>
  </si>
  <si>
    <t>Таблица 10: Приоритети на съюза за развитие на селските райони по мерки финансирани от ЕЗФРСР</t>
  </si>
  <si>
    <t>Таблица 9: Изпълнение на СВОМР по приоритети на съюза за развитие на селските райони</t>
  </si>
  <si>
    <t>ТИПОВЕ КАНДИДАТИ/ ПОЛУЧАТЕЛИ</t>
  </si>
  <si>
    <t>от ЕЗФРСР</t>
  </si>
  <si>
    <t>ПУБЛИЧНИ</t>
  </si>
  <si>
    <t>МИГ</t>
  </si>
  <si>
    <t>Публичен орган/община</t>
  </si>
  <si>
    <t>НПО</t>
  </si>
  <si>
    <t>други</t>
  </si>
  <si>
    <t>ЧАСТНИ</t>
  </si>
  <si>
    <t>Малко или средно предприятие</t>
  </si>
  <si>
    <r>
      <t>Микропредприятие</t>
    </r>
    <r>
      <rPr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</si>
  <si>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Физическо лице</t>
  </si>
  <si>
    <t>ЕТ</t>
  </si>
  <si>
    <t>Лице, регистрирано по ТЗ</t>
  </si>
  <si>
    <t>Друго(ако е приложимо)</t>
  </si>
  <si>
    <t>Общо от ЕЗФРСР:</t>
  </si>
  <si>
    <t>от ОПОС</t>
  </si>
  <si>
    <t>Добавят се редове за съответните типове кандидати/получатели</t>
  </si>
  <si>
    <t>Общо от ОПОС</t>
  </si>
  <si>
    <t>от ОПНОИР</t>
  </si>
  <si>
    <t xml:space="preserve">Общо от ОПНОИР </t>
  </si>
  <si>
    <t>от ОПРЧР</t>
  </si>
  <si>
    <t xml:space="preserve">Общо от ОПРЧР </t>
  </si>
  <si>
    <t>от ОПИК</t>
  </si>
  <si>
    <t>Общо от ОПИК</t>
  </si>
  <si>
    <t>от ПМДР</t>
  </si>
  <si>
    <t xml:space="preserve">Общо от ПМДР </t>
  </si>
  <si>
    <t>ОБЩО:</t>
  </si>
  <si>
    <t>Заявен общ размер на разходите по заявления подадени в МИГ</t>
  </si>
  <si>
    <t>Име на кандидата/ получателя</t>
  </si>
  <si>
    <t>Име на проекта</t>
  </si>
  <si>
    <t>% на заявената помощ</t>
  </si>
  <si>
    <t>Отхвърлено/ оттеглено/ анулирано заявление</t>
  </si>
  <si>
    <t>Мотив за отхвърляне</t>
  </si>
  <si>
    <t>Одобрен общ размер на разх. по проект от УО/ДФЗ</t>
  </si>
  <si>
    <t>Одобрена</t>
  </si>
  <si>
    <t>субсидия от УО/ДФЗ</t>
  </si>
  <si>
    <t>Механизиране на процесите по доене</t>
  </si>
  <si>
    <t>„Модернизиране на процесите по доене и поддържане на пасището във фермата на земеделски стопанин Венцислав Вълчев”</t>
  </si>
  <si>
    <t>Изграждане на склад за съхранение на пчелни продукти и модернизиране на процесите по добив на пчелен мед в стопанството на Георги Бохоров</t>
  </si>
  <si>
    <t>„Модернизиране на кравеферма, включващо подмяна на покривни материали и закупуване на ехограф“</t>
  </si>
  <si>
    <t>"Подобряване конкурентноспособността на ЗП Иван Веселинов Иванов"</t>
  </si>
  <si>
    <t>Закупуване на машина за косене на лавандула МЕТАЛАГРО МА 301 S</t>
  </si>
  <si>
    <t>Закупуване на прикачен комбайн за лавандула марка BONINO, модел BE 500</t>
  </si>
  <si>
    <t xml:space="preserve">Създаване на 33.700 дка. трайни насаждения от лавандула и закупуване на земеделска техника
</t>
  </si>
  <si>
    <t>Закупуване на земеделска техника за обработка на насаждения от лавандула</t>
  </si>
  <si>
    <t>Инвестиционен проект за закупуване на земеделска техника и инвентар</t>
  </si>
  <si>
    <t>Закупуване на прикачен комбайн за лавандула</t>
  </si>
  <si>
    <t>Закупуване на земеделска техника за обработка и прибиране на лавандула</t>
  </si>
  <si>
    <t>Закупуване на оборудване за кравеферма</t>
  </si>
  <si>
    <t>Инвестиции в стопанството на „ЕСЕНШЪЛ ОЙЛС“ЕООД за покупка на прикачен инвентар за обработка и реколтиране на лавандула</t>
  </si>
  <si>
    <t>НП</t>
  </si>
  <si>
    <t>Закупуване на поставяемо съоръжение за преработка и търговия с мляко и млечни продукти с дневен капацитет от 250 литра овче мляко и специализиран автомобил оборудван с хладилна инсталация за превоз на готова продукция</t>
  </si>
  <si>
    <t>„Повишаване на конкурентноспособността на „Джамбо - Л” ЕООД, произвеждащо плодови сокове от собствена суровина”</t>
  </si>
  <si>
    <t>ПО-КОНКУРЕНТНО ПРОИЗВОДСТВО НА КАЧЕСТВЕНИ ЗЕЛЕНЧУКОВИ ПОДПРАВКИ</t>
  </si>
  <si>
    <t>ОБЩИНА КРУШАРИ</t>
  </si>
  <si>
    <t>Община Тервел</t>
  </si>
  <si>
    <t>Рехабилитация на част от улица "Черно море" и улица "Изгрев" в с.Крушари, община Крушари, област Добрич</t>
  </si>
  <si>
    <t>"Рехабилитация на улици в гр.Тервел - Улица "Дунав" - участък от ул."Черни връх" до ул."Черно море";Улица 'Пирин" от О.К.13 до О.К.56 и Улица "Тимок" от О.К 56 до О.К.63"</t>
  </si>
  <si>
    <t>„Обновяване на площад „Старият дъб в гр.Тервел“ – зона за отдих“</t>
  </si>
  <si>
    <t>Ремонт на открита спортна площадка в основно училище с.Нова Камена,община Тервел</t>
  </si>
  <si>
    <t>„Реконструкция на сграда за център за социални услуги в с.Безмер“</t>
  </si>
  <si>
    <t>Таблица 1 Брой работни места, разкрити в резултат от подпомагане на проектите-НЕПРИЛОЖИМО</t>
  </si>
  <si>
    <t>Таблица 11:Брой проекти към СВОМР по типове кандидати през 2018 Г.</t>
  </si>
  <si>
    <t>Таблица 12: Изпълнение на СВОМР по типове кандидати през 2018 г.</t>
  </si>
  <si>
    <t>Таблица 1: Брой проекти към СВОМР по мерки и по фондове за отчетния период и от сключване на споразумение за изпълнение на СВОМР</t>
  </si>
  <si>
    <t>Реконструкция на пешеходна зона на с. Крушари - УПИ XVІІ, кв. 60, по плана на с. Крушари</t>
  </si>
  <si>
    <t>„Развитие и подкрепа в сферата на денталната медицина на територията на МИГ ТЕРВЕЛ – КРУШАРИ“</t>
  </si>
  <si>
    <t>Ивестиции в оборудване и обзавеждане на ресторант „Приятели” за по-добра конкуренция и улеснен достъп за населението от община Тервел</t>
  </si>
  <si>
    <t>Закупуване на оборудване за автосервиз</t>
  </si>
  <si>
    <t>Изграждане на склад и магазин за строителни материали</t>
  </si>
  <si>
    <t>Развитие и оборудване на градински център "Братя Кондови 2019" ЕООД</t>
  </si>
  <si>
    <t>„Повишаване на конкурентоспособността на „Крис- 93 ООД чрез въвеждане на съвременни информационни и комуникационни технологии  в управлението и   услугите”</t>
  </si>
  <si>
    <t>Групова практика за първична медицинска помощ по дентална медицина Дент експерт ООД</t>
  </si>
  <si>
    <t>БРАТЯ РАЙЧЕВИ ООД</t>
  </si>
  <si>
    <t>ПЕНЕВ КАР ЕООД</t>
  </si>
  <si>
    <t>ДЖЕБЕДЖИ 60 ООД</t>
  </si>
  <si>
    <t>"Братя Кондови 2019" ЕООД</t>
  </si>
  <si>
    <t>"Крис - 93" ООД</t>
  </si>
  <si>
    <t>колона 2 минус колона 10</t>
  </si>
  <si>
    <t>колона 10 разделена на колона 2</t>
  </si>
  <si>
    <t>Таблица : Изпълнение на СВОМР по мерки и по фондове от сключване на споразумение за финансиране в лева</t>
  </si>
  <si>
    <t>„Закупуване на специализирано оборудване за ОПТИКА в гр.Тервел“</t>
  </si>
  <si>
    <t>ЕТ Силвия Неделчева - СИДИ</t>
  </si>
  <si>
    <t>„ Подобряване на конкурентоспособността и условията на труд в 
„ДОНИДО М“ ООД“</t>
  </si>
  <si>
    <t>ДОНИДО М ООД</t>
  </si>
  <si>
    <t>BG06RDNP001-19.76-002</t>
  </si>
  <si>
    <t>BG06RDNP001-19.76-003</t>
  </si>
  <si>
    <t>BG06RDNP001-19.76-004</t>
  </si>
  <si>
    <t>BG06RDNP001-19.76-005</t>
  </si>
  <si>
    <t>BG06RDNP001-19.76-006</t>
  </si>
  <si>
    <t>BG06RDNP001-19.76-007</t>
  </si>
  <si>
    <t>BG06RDNP001-19.76-008</t>
  </si>
  <si>
    <t>BG06RDNP001-19.76-009</t>
  </si>
  <si>
    <t>BG06RDNP001-19.76-010</t>
  </si>
  <si>
    <t>BG06RDNP001-19.76-011</t>
  </si>
  <si>
    <t>BG06RDNP001-19.76-012</t>
  </si>
  <si>
    <t>BG06RDNP001-19.76-013</t>
  </si>
  <si>
    <t>BG06RDNP001-19.76-014</t>
  </si>
  <si>
    <t>BG06RDNP001-19.76-015</t>
  </si>
  <si>
    <t>BG06RDNP001-19.76-016</t>
  </si>
  <si>
    <t>BG06RDNP001-19.76-017</t>
  </si>
  <si>
    <t>BG06RDNP001-19.407-0001</t>
  </si>
  <si>
    <t>BG06RDNP001-19.407-0002</t>
  </si>
  <si>
    <t>Закупуване на телескопичен товарач и фуражосмесител за нуждите на животновъдна ферма в село Кочмар, община Тервел</t>
  </si>
  <si>
    <t>Модернизация на животновъдното стопанство на ЗП Николай Колев</t>
  </si>
  <si>
    <t>BG06RDNP001-19.76-001</t>
  </si>
  <si>
    <t>ДА- ОТХВЪРЛЕН</t>
  </si>
  <si>
    <t>ЛИПСА НА СТАНОВИЩЕ ЗА ОСИП</t>
  </si>
  <si>
    <t>ЛИПСА НАОБОСНОВАНОСТ И ДОКУМЕНТИ</t>
  </si>
  <si>
    <t>ДА -ОТХВЪРЛЕН</t>
  </si>
  <si>
    <t>НЕКОРЕКТНО ПРЕДСТАВЕНИ ДОКУМЕНТИ И ЛИПСА НА УВЕРЕНОСТ ЗА ДОСТОВЕРНОСТ</t>
  </si>
  <si>
    <t>BG06RDNP001-19.418-0001</t>
  </si>
  <si>
    <t>„Закупуване на специализирано оборудване за автосервиз в гр.Тервел“</t>
  </si>
  <si>
    <t>BG06RDNP001-19.012-0001</t>
  </si>
  <si>
    <t>BG06RDNP001-19.012-0002</t>
  </si>
  <si>
    <t>BG06RDNP001-19.012-0003</t>
  </si>
  <si>
    <t>BG06RDNP001-19.012-0004</t>
  </si>
  <si>
    <t>BG06RDNP001-19.003-0001</t>
  </si>
  <si>
    <t>BG06RDNP001-19.003-0002</t>
  </si>
  <si>
    <t>BG06RDNP001-19.003-0003</t>
  </si>
  <si>
    <t>BG06RDNP001-19.003-0004</t>
  </si>
  <si>
    <t>BG06RDNP001-19.003-0005</t>
  </si>
  <si>
    <t>BG06RDNP001-19.338-0001</t>
  </si>
  <si>
    <t>BG06RDNP001-19.338-0002</t>
  </si>
  <si>
    <t>BG06RDNP001-19.338-0003</t>
  </si>
  <si>
    <t>BG06RDNP001-19.338-0004</t>
  </si>
  <si>
    <t>BG06RDNP001-19.338-0005</t>
  </si>
  <si>
    <t>BG06RDNP001-19.338-0006</t>
  </si>
  <si>
    <t>„Дивите растения като храна – опознаване, популяризиране и съхранение на местното биоразнообразие и кулинарна традиция в община Крушари“</t>
  </si>
  <si>
    <t>ФЕСТИВАЛ НА БЯЛАТА ЖЪТВА - ЗА ЗЕМЯТА, ДОБРУДЖАНЕЦА И ХЛЯБА</t>
  </si>
  <si>
    <t>„ПРАЗНИК НА ГЪРНЕТАТА – КУЛИНАРНАТА АКАДЕМИЯ ДА ДОБРУДЖА“</t>
  </si>
  <si>
    <t>ФЕСТИВАЛ „ПРОЛЕТНИЦИ ЗА СИТА ЗИМА“</t>
  </si>
  <si>
    <t>Подобряване на материално-техническата база на седемте читалища от Община Крушари чрез закупуване на обзавеждане и оборудване</t>
  </si>
  <si>
    <t>„НЕВИДИМИТЕ СЪКРОВИЩА НА ДОБРУДЖА“</t>
  </si>
  <si>
    <t>ДОПУСНАТА ТЕХНИЧЕСКА ГРЕШКА</t>
  </si>
  <si>
    <t xml:space="preserve">№ </t>
  </si>
  <si>
    <t xml:space="preserve">РАДИДА ООД </t>
  </si>
  <si>
    <t>ОТТЕГЛЕН</t>
  </si>
  <si>
    <t>Иван Ангелов Иванов - земеделски стопанин физическо лице</t>
  </si>
  <si>
    <t xml:space="preserve">Венцислав Манолов Вълчев </t>
  </si>
  <si>
    <t xml:space="preserve">Георги Стойчев Бохоров - земеделски стопанин </t>
  </si>
  <si>
    <t xml:space="preserve">ЗП Иван Веселинов Иванов </t>
  </si>
  <si>
    <t xml:space="preserve">ЗС Росица Георгиева Петрова </t>
  </si>
  <si>
    <t xml:space="preserve">ЗС Живко Димитров Петров </t>
  </si>
  <si>
    <t xml:space="preserve">ХРИСТО ПЛАМЕНОВ ИГНАТОВ </t>
  </si>
  <si>
    <t>ЗС МЕЛИХА АХМЕД ДЮКЯНДЖИ</t>
  </si>
  <si>
    <t>Димитър Стоянов Иванов</t>
  </si>
  <si>
    <t>ЗП Константин Атанасов Георгиев</t>
  </si>
  <si>
    <t xml:space="preserve">Таня Георгиева Рачева </t>
  </si>
  <si>
    <t xml:space="preserve">ЗС ДЕЯН ДИМИТРОВ ПЕТРОВ </t>
  </si>
  <si>
    <t>"Агро Егер" ЕООД</t>
  </si>
  <si>
    <t>"ЕСЕНШЪЛ ОЙЛС"ЕООД</t>
  </si>
  <si>
    <t>Земеделски стопанин Румяна Петкова Русева</t>
  </si>
  <si>
    <t xml:space="preserve">ЗП НИКОЛАЙ ТОШКОВ КОЛЕВ </t>
  </si>
  <si>
    <t xml:space="preserve">Николай Георгиев Петров </t>
  </si>
  <si>
    <t>ДЖАМБО - Л ЕООД</t>
  </si>
  <si>
    <t xml:space="preserve">А И К 2000 ООД </t>
  </si>
  <si>
    <t>ЕТ „Ненка-69-Николай Ненов”</t>
  </si>
  <si>
    <t xml:space="preserve">ФОНДАЦИЯ КРУГА </t>
  </si>
  <si>
    <t xml:space="preserve">ОБЩИНА ТЕРВЕЛ </t>
  </si>
  <si>
    <t xml:space="preserve">ОБЩИНА КРУШАРИ </t>
  </si>
  <si>
    <t>BG06RDNP001-19.547-0001</t>
  </si>
  <si>
    <t>BG06RDNP001-19.598-0003</t>
  </si>
  <si>
    <t>BG06RDNP001-19.598-0004</t>
  </si>
  <si>
    <t>BG06RDNP001-19.598-0005</t>
  </si>
  <si>
    <t>BG06RDNP001-19.598-0006</t>
  </si>
  <si>
    <t>BG06RDNP001-19.598-0007</t>
  </si>
  <si>
    <t>„Василев - Тервел” ЕООД</t>
  </si>
  <si>
    <t>Закупуване на трактор в стопанството на „Василев Тервел” ЕООД</t>
  </si>
  <si>
    <t>Създаване на 33,660 дка насаждения от лавандула и орехи</t>
  </si>
  <si>
    <t>Закупуване на земеделски прикачен инвентар и оборудване</t>
  </si>
  <si>
    <t>"Модернизация в земеделското стопанство</t>
  </si>
  <si>
    <t>Закупуване на трактор в стопанството на ЗС Танер Неждет Юсню</t>
  </si>
  <si>
    <t>Закупуване на трактор в животновъдното стопанството на ЗС Гюлбахар Хайредин Сали</t>
  </si>
  <si>
    <t>BG06RDNP001-19.547-0002</t>
  </si>
  <si>
    <t>BG06RDNP001-19.500-0001</t>
  </si>
  <si>
    <t>Закупуване, доставка и монтаж на сушилна камера за плодове и зеленчуци</t>
  </si>
  <si>
    <t>BG06RDNP001-19.496-0002</t>
  </si>
  <si>
    <t>BG06RDNP001-19.496-0003</t>
  </si>
  <si>
    <t>BG06RDNP001-19.598-0001</t>
  </si>
  <si>
    <t>BG06RDNP001-19.598-0002</t>
  </si>
  <si>
    <t>Инвестиции в производствената дейност и конкурентноспособността на СТОУНС РУМО ЕООД</t>
  </si>
  <si>
    <t>Закупуване на оборудване за стоматологичен кабинет в гр. Тервел</t>
  </si>
  <si>
    <t>Обособяване на малък цех за производство на картонени чашки в село Орляк, община Тервел</t>
  </si>
  <si>
    <t>„Оборудване и експлоатация на киносалон в град Тервел и предоставяне на мобилни услуги по кинопоказ </t>
  </si>
  <si>
    <t xml:space="preserve">Закупуване на минибагер и оборудване </t>
  </si>
  <si>
    <t>Закупуване на дентален микроскоп за нуждите на стоматологичен кабинет в гр. Тервел</t>
  </si>
  <si>
    <t>Подобряване на конкурентноспособността на „ПЕНЕВ КАР“ ЕООД</t>
  </si>
  <si>
    <t>АМБУЛАТОРИЯ ЗА ИНДИВИДУАЛНА ПРАКТИКА ЗА ПЪРВИЧНА ИЗВЪНБОЛНИЧНА МЕДИЦИНСКА ПОМОЩ ПО ДЕНТАЛНА МЕДИЦИНА - Д-Р ДЕНИЦА КОВАЧЕВА</t>
  </si>
  <si>
    <t>МЕГА ТРАНС 2014 ЕООД</t>
  </si>
  <si>
    <t>АРТ 2020 ЕООД</t>
  </si>
  <si>
    <t xml:space="preserve">ВЕЛИКОВ СТРОЙ ИНВЕСТ ЕООД </t>
  </si>
  <si>
    <t xml:space="preserve">ПЕНЕВ КАР ЕООД </t>
  </si>
  <si>
    <t xml:space="preserve">„АМБУЛАТОРИЯ ЗА ИНДИВИДУАЛНА ПРАКТИКА ЗА ПЪРВИЧНА ИЗВЪНБОЛНИЧНА МЕДИЦИНСКА ПОМОЩ ПО ДЕНТАЛНА МЕДИЦИНА - Д-Р ДЕНИЦА КОВАЧЕВА“ </t>
  </si>
  <si>
    <t xml:space="preserve">СТОУНС РУМО ЕООД </t>
  </si>
  <si>
    <t>BG06RDNP001-19.289-0001</t>
  </si>
  <si>
    <t>Основен ремонт на участъци от улици „Втора“ и „Шеста“ в с.Безмер и „Първа“ в с.Попгруево“</t>
  </si>
  <si>
    <t>Основен ремонт на улица "Четвърта" в с.Каблешково</t>
  </si>
  <si>
    <t>Обзавеждане на детски градини в села от Община Тервел</t>
  </si>
  <si>
    <t>„Основен ремонт на покрив на читалище – с. Телериг, находящ се в пл. №205, кв. 14 по плана на с. Телериг, община Крушари“</t>
  </si>
  <si>
    <t xml:space="preserve">ЗС Славян Веселинов Славов </t>
  </si>
  <si>
    <t>ЗП " Вълчо Вълчев"</t>
  </si>
  <si>
    <t xml:space="preserve">ЗС Танер Неждет Юсню </t>
  </si>
  <si>
    <t xml:space="preserve">ЗС Гюлбахар Хайредин Сали </t>
  </si>
  <si>
    <t xml:space="preserve">ЗС ХРИСТО ПЛАМЕНОВ ИГНАТОВ </t>
  </si>
  <si>
    <t xml:space="preserve">АГРО ЕГЕР ЕООД </t>
  </si>
  <si>
    <t>BG06RDNP001-19.264-0001</t>
  </si>
  <si>
    <t>BG06RDNP001-19.264-0002</t>
  </si>
  <si>
    <t>BG06RDNP001-19.264-0003</t>
  </si>
  <si>
    <t>BG06RDNP001-19.264-0004</t>
  </si>
  <si>
    <t>BG06RDNP001-19.264-0005</t>
  </si>
  <si>
    <t>BG06RDNP001-19.264-0006</t>
  </si>
  <si>
    <t>BG06RDNP001-19.264-0007</t>
  </si>
  <si>
    <t> BG06RDNP001-19.264-0008</t>
  </si>
  <si>
    <t>BG06RDNP001-19.496-0001</t>
  </si>
  <si>
    <t>BG06RDNP001-19.548-0001</t>
  </si>
  <si>
    <t>BG06RDNP001-19.548-0002</t>
  </si>
  <si>
    <t>BG06RDNP001-19.548-0003</t>
  </si>
  <si>
    <t>BG06RDNP001-19.548-0004</t>
  </si>
  <si>
    <r>
      <rPr>
        <b/>
        <u/>
        <sz val="20"/>
        <color theme="1"/>
        <rFont val="Calibri"/>
        <family val="2"/>
        <charset val="204"/>
        <scheme val="minor"/>
      </rPr>
      <t>РЕГИСТЪР НА ПОДАДЕНИТЕ ПРОЕКТИ В МИГ КЪМ ЮНИ 2023 Г.</t>
    </r>
    <r>
      <rPr>
        <b/>
        <u/>
        <sz val="20"/>
        <color theme="1"/>
        <rFont val="Georgia"/>
        <family val="1"/>
        <charset val="204"/>
      </rPr>
      <t xml:space="preserve">
</t>
    </r>
  </si>
  <si>
    <t>Допусната техническа грешка при подаване.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</si>
</sst>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b/>
      <u/>
      <sz val="20"/>
      <color theme="1"/>
      <name val="Georgia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u/>
      <sz val="20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5B9BD5"/>
      </bottom>
      <diagonal/>
    </border>
    <border>
      <left/>
      <right style="medium">
        <color rgb="FFB4C6E7"/>
      </right>
      <top/>
      <bottom style="thick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thick">
        <color rgb="FF9CC2E5"/>
      </top>
      <bottom style="medium">
        <color rgb="FF9CC2E5"/>
      </bottom>
      <diagonal/>
    </border>
    <border>
      <left/>
      <right style="medium">
        <color rgb="FFB4C6E7"/>
      </right>
      <top style="thick">
        <color rgb="FF9CC2E5"/>
      </top>
      <bottom style="medium">
        <color rgb="FF9CC2E5"/>
      </bottom>
      <diagonal/>
    </border>
    <border>
      <left style="medium">
        <color rgb="FFB4C6E7"/>
      </left>
      <right style="medium">
        <color rgb="FFB4C6E7"/>
      </right>
      <top style="medium">
        <color rgb="FF9CC2E5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0" fillId="0" borderId="0" applyBorder="0"/>
  </cellStyleXfs>
  <cellXfs count="261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/>
    <xf numFmtId="0" fontId="3" fillId="0" borderId="11" xfId="0" applyFont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right" vertical="center" wrapText="1" indent="1"/>
    </xf>
    <xf numFmtId="0" fontId="3" fillId="0" borderId="15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left" vertical="center" wrapText="1" indent="1"/>
    </xf>
    <xf numFmtId="0" fontId="9" fillId="0" borderId="17" xfId="0" applyFont="1" applyBorder="1" applyAlignment="1">
      <alignment horizontal="left" vertical="center" wrapText="1" indent="1"/>
    </xf>
    <xf numFmtId="0" fontId="4" fillId="5" borderId="17" xfId="0" applyFont="1" applyFill="1" applyBorder="1" applyAlignment="1">
      <alignment horizontal="right" vertical="center"/>
    </xf>
    <xf numFmtId="0" fontId="4" fillId="5" borderId="17" xfId="0" applyFont="1" applyFill="1" applyBorder="1" applyAlignment="1">
      <alignment horizontal="right" vertical="center" indent="1"/>
    </xf>
    <xf numFmtId="0" fontId="3" fillId="0" borderId="18" xfId="0" applyFont="1" applyBorder="1" applyAlignment="1">
      <alignment vertical="top"/>
    </xf>
    <xf numFmtId="0" fontId="4" fillId="0" borderId="19" xfId="0" applyFont="1" applyBorder="1" applyAlignment="1">
      <alignment horizontal="left" vertical="center" wrapText="1" indent="1"/>
    </xf>
    <xf numFmtId="3" fontId="4" fillId="0" borderId="19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2" fontId="4" fillId="5" borderId="14" xfId="0" applyNumberFormat="1" applyFont="1" applyFill="1" applyBorder="1" applyAlignment="1">
      <alignment horizontal="right" vertical="center" wrapText="1" indent="1"/>
    </xf>
    <xf numFmtId="2" fontId="4" fillId="5" borderId="17" xfId="0" applyNumberFormat="1" applyFont="1" applyFill="1" applyBorder="1" applyAlignment="1">
      <alignment horizontal="right" vertical="center" wrapText="1" indent="1"/>
    </xf>
    <xf numFmtId="2" fontId="4" fillId="0" borderId="19" xfId="0" applyNumberFormat="1" applyFont="1" applyBorder="1" applyAlignment="1">
      <alignment horizontal="right" vertical="center" wrapText="1"/>
    </xf>
    <xf numFmtId="2" fontId="6" fillId="0" borderId="6" xfId="0" applyNumberFormat="1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16" fontId="6" fillId="0" borderId="3" xfId="0" applyNumberFormat="1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0" fontId="5" fillId="3" borderId="6" xfId="0" applyNumberFormat="1" applyFont="1" applyFill="1" applyBorder="1" applyAlignment="1">
      <alignment vertical="center" wrapText="1"/>
    </xf>
    <xf numFmtId="0" fontId="8" fillId="0" borderId="24" xfId="0" applyFont="1" applyBorder="1"/>
    <xf numFmtId="0" fontId="13" fillId="0" borderId="0" xfId="0" applyFont="1"/>
    <xf numFmtId="0" fontId="5" fillId="3" borderId="2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left" wrapText="1"/>
    </xf>
    <xf numFmtId="0" fontId="2" fillId="0" borderId="0" xfId="0" applyFont="1" applyAlignment="1">
      <alignment vertical="center" wrapText="1"/>
    </xf>
    <xf numFmtId="0" fontId="18" fillId="0" borderId="0" xfId="0" applyFont="1" applyFill="1"/>
    <xf numFmtId="0" fontId="1" fillId="0" borderId="0" xfId="0" applyFont="1"/>
    <xf numFmtId="49" fontId="21" fillId="11" borderId="30" xfId="1" applyNumberFormat="1" applyFont="1" applyFill="1" applyBorder="1" applyAlignment="1" applyProtection="1"/>
    <xf numFmtId="49" fontId="21" fillId="11" borderId="30" xfId="1" applyNumberFormat="1" applyFont="1" applyFill="1" applyBorder="1" applyAlignment="1" applyProtection="1">
      <alignment wrapText="1"/>
    </xf>
    <xf numFmtId="0" fontId="1" fillId="0" borderId="0" xfId="0" applyFont="1" applyFill="1"/>
    <xf numFmtId="49" fontId="21" fillId="0" borderId="30" xfId="1" applyNumberFormat="1" applyFont="1" applyFill="1" applyBorder="1" applyAlignment="1" applyProtection="1"/>
    <xf numFmtId="49" fontId="21" fillId="0" borderId="30" xfId="1" applyNumberFormat="1" applyFont="1" applyFill="1" applyBorder="1" applyAlignment="1" applyProtection="1">
      <alignment wrapText="1"/>
    </xf>
    <xf numFmtId="0" fontId="17" fillId="0" borderId="0" xfId="0" applyFont="1" applyFill="1"/>
    <xf numFmtId="49" fontId="22" fillId="0" borderId="30" xfId="1" applyNumberFormat="1" applyFont="1" applyFill="1" applyBorder="1" applyAlignment="1" applyProtection="1"/>
    <xf numFmtId="49" fontId="22" fillId="0" borderId="30" xfId="1" applyNumberFormat="1" applyFont="1" applyFill="1" applyBorder="1" applyAlignment="1" applyProtection="1">
      <alignment wrapText="1"/>
    </xf>
    <xf numFmtId="4" fontId="1" fillId="0" borderId="0" xfId="0" applyNumberFormat="1" applyFont="1" applyFill="1"/>
    <xf numFmtId="0" fontId="21" fillId="0" borderId="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16" fontId="22" fillId="0" borderId="6" xfId="0" applyNumberFormat="1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7" borderId="0" xfId="0" applyFont="1" applyFill="1" applyBorder="1" applyAlignment="1">
      <alignment vertical="center" wrapText="1"/>
    </xf>
    <xf numFmtId="0" fontId="21" fillId="11" borderId="30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vertical="center" wrapText="1"/>
    </xf>
    <xf numFmtId="0" fontId="23" fillId="0" borderId="30" xfId="0" applyFont="1" applyFill="1" applyBorder="1" applyAlignment="1">
      <alignment vertical="center" wrapText="1"/>
    </xf>
    <xf numFmtId="0" fontId="21" fillId="0" borderId="32" xfId="0" applyFont="1" applyFill="1" applyBorder="1" applyAlignment="1">
      <alignment vertical="center" wrapText="1"/>
    </xf>
    <xf numFmtId="0" fontId="21" fillId="8" borderId="0" xfId="0" applyFont="1" applyFill="1" applyBorder="1" applyAlignment="1">
      <alignment vertical="center" wrapText="1"/>
    </xf>
    <xf numFmtId="0" fontId="21" fillId="10" borderId="0" xfId="0" applyFont="1" applyFill="1" applyBorder="1" applyAlignment="1">
      <alignment vertical="center" wrapText="1"/>
    </xf>
    <xf numFmtId="0" fontId="21" fillId="9" borderId="0" xfId="0" applyFont="1" applyFill="1" applyBorder="1" applyAlignment="1">
      <alignment vertical="center" wrapText="1"/>
    </xf>
    <xf numFmtId="0" fontId="21" fillId="6" borderId="0" xfId="0" applyFont="1" applyFill="1" applyBorder="1" applyAlignment="1">
      <alignment vertical="center" wrapText="1"/>
    </xf>
    <xf numFmtId="0" fontId="22" fillId="3" borderId="0" xfId="0" applyFont="1" applyFill="1" applyBorder="1" applyAlignment="1">
      <alignment vertical="center" wrapText="1"/>
    </xf>
    <xf numFmtId="4" fontId="21" fillId="0" borderId="30" xfId="0" applyNumberFormat="1" applyFont="1" applyFill="1" applyBorder="1" applyAlignment="1">
      <alignment vertical="center" wrapText="1"/>
    </xf>
    <xf numFmtId="0" fontId="21" fillId="0" borderId="30" xfId="0" applyFont="1" applyBorder="1" applyAlignment="1">
      <alignment vertical="center" wrapText="1"/>
    </xf>
    <xf numFmtId="0" fontId="21" fillId="0" borderId="30" xfId="0" applyFont="1" applyBorder="1" applyAlignment="1">
      <alignment horizontal="center" vertical="center" wrapText="1"/>
    </xf>
    <xf numFmtId="0" fontId="22" fillId="3" borderId="30" xfId="0" applyFont="1" applyFill="1" applyBorder="1" applyAlignment="1">
      <alignment vertical="center" wrapText="1"/>
    </xf>
    <xf numFmtId="4" fontId="18" fillId="0" borderId="0" xfId="0" applyNumberFormat="1" applyFont="1" applyFill="1"/>
    <xf numFmtId="4" fontId="22" fillId="0" borderId="30" xfId="0" applyNumberFormat="1" applyFont="1" applyFill="1" applyBorder="1" applyAlignment="1">
      <alignment vertical="center" wrapText="1"/>
    </xf>
    <xf numFmtId="4" fontId="22" fillId="3" borderId="30" xfId="0" applyNumberFormat="1" applyFont="1" applyFill="1" applyBorder="1" applyAlignment="1">
      <alignment vertical="center" wrapText="1"/>
    </xf>
    <xf numFmtId="16" fontId="22" fillId="0" borderId="30" xfId="0" applyNumberFormat="1" applyFont="1" applyFill="1" applyBorder="1" applyAlignment="1">
      <alignment vertical="center" wrapText="1"/>
    </xf>
    <xf numFmtId="4" fontId="22" fillId="0" borderId="38" xfId="0" applyNumberFormat="1" applyFont="1" applyFill="1" applyBorder="1" applyAlignment="1">
      <alignment vertical="center" wrapText="1"/>
    </xf>
    <xf numFmtId="0" fontId="21" fillId="0" borderId="39" xfId="0" applyFont="1" applyFill="1" applyBorder="1" applyAlignment="1">
      <alignment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21" fillId="9" borderId="33" xfId="0" applyFont="1" applyFill="1" applyBorder="1" applyAlignment="1">
      <alignment vertical="center" wrapText="1"/>
    </xf>
    <xf numFmtId="0" fontId="21" fillId="9" borderId="34" xfId="0" applyFont="1" applyFill="1" applyBorder="1" applyAlignment="1">
      <alignment vertical="center" wrapText="1"/>
    </xf>
    <xf numFmtId="0" fontId="21" fillId="9" borderId="34" xfId="0" applyFont="1" applyFill="1" applyBorder="1" applyAlignment="1">
      <alignment horizontal="center" vertical="center" wrapText="1"/>
    </xf>
    <xf numFmtId="0" fontId="21" fillId="9" borderId="32" xfId="0" applyFont="1" applyFill="1" applyBorder="1" applyAlignment="1">
      <alignment vertical="center" wrapText="1"/>
    </xf>
    <xf numFmtId="0" fontId="22" fillId="0" borderId="38" xfId="0" applyFont="1" applyFill="1" applyBorder="1" applyAlignment="1">
      <alignment vertical="center" wrapText="1"/>
    </xf>
    <xf numFmtId="4" fontId="21" fillId="0" borderId="39" xfId="0" applyNumberFormat="1" applyFont="1" applyFill="1" applyBorder="1" applyAlignment="1">
      <alignment vertical="center" wrapText="1"/>
    </xf>
    <xf numFmtId="0" fontId="21" fillId="6" borderId="33" xfId="0" applyFont="1" applyFill="1" applyBorder="1" applyAlignment="1">
      <alignment vertical="center" wrapText="1"/>
    </xf>
    <xf numFmtId="0" fontId="21" fillId="6" borderId="34" xfId="0" applyFont="1" applyFill="1" applyBorder="1" applyAlignment="1">
      <alignment vertical="center" wrapText="1"/>
    </xf>
    <xf numFmtId="0" fontId="21" fillId="6" borderId="34" xfId="0" applyFont="1" applyFill="1" applyBorder="1" applyAlignment="1">
      <alignment horizontal="center" vertical="center" wrapText="1"/>
    </xf>
    <xf numFmtId="0" fontId="21" fillId="6" borderId="32" xfId="0" applyFont="1" applyFill="1" applyBorder="1" applyAlignment="1">
      <alignment vertical="center" wrapText="1"/>
    </xf>
    <xf numFmtId="0" fontId="22" fillId="0" borderId="26" xfId="0" applyFont="1" applyFill="1" applyBorder="1" applyAlignment="1">
      <alignment vertical="center" wrapText="1"/>
    </xf>
    <xf numFmtId="0" fontId="21" fillId="10" borderId="33" xfId="0" applyFont="1" applyFill="1" applyBorder="1" applyAlignment="1">
      <alignment vertical="center" wrapText="1"/>
    </xf>
    <xf numFmtId="0" fontId="21" fillId="10" borderId="34" xfId="0" applyFont="1" applyFill="1" applyBorder="1" applyAlignment="1">
      <alignment vertical="center" wrapText="1"/>
    </xf>
    <xf numFmtId="0" fontId="21" fillId="10" borderId="34" xfId="0" applyFont="1" applyFill="1" applyBorder="1" applyAlignment="1">
      <alignment horizontal="center" vertical="center" wrapText="1"/>
    </xf>
    <xf numFmtId="0" fontId="21" fillId="10" borderId="32" xfId="0" applyFont="1" applyFill="1" applyBorder="1" applyAlignment="1">
      <alignment vertical="center" wrapText="1"/>
    </xf>
    <xf numFmtId="0" fontId="21" fillId="12" borderId="34" xfId="0" applyFont="1" applyFill="1" applyBorder="1" applyAlignment="1">
      <alignment vertical="center" wrapText="1"/>
    </xf>
    <xf numFmtId="0" fontId="21" fillId="12" borderId="34" xfId="0" applyFont="1" applyFill="1" applyBorder="1" applyAlignment="1">
      <alignment horizontal="center" vertical="center" wrapText="1"/>
    </xf>
    <xf numFmtId="0" fontId="21" fillId="12" borderId="32" xfId="0" applyFont="1" applyFill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11" borderId="39" xfId="0" applyFont="1" applyFill="1" applyBorder="1" applyAlignment="1">
      <alignment vertical="center" wrapText="1"/>
    </xf>
    <xf numFmtId="0" fontId="21" fillId="11" borderId="39" xfId="0" applyFont="1" applyFill="1" applyBorder="1" applyAlignment="1">
      <alignment horizontal="center" vertical="center" wrapText="1"/>
    </xf>
    <xf numFmtId="0" fontId="21" fillId="7" borderId="33" xfId="0" applyFont="1" applyFill="1" applyBorder="1" applyAlignment="1">
      <alignment vertical="center" wrapText="1"/>
    </xf>
    <xf numFmtId="0" fontId="21" fillId="7" borderId="34" xfId="0" applyFont="1" applyFill="1" applyBorder="1" applyAlignment="1">
      <alignment vertical="center" wrapText="1"/>
    </xf>
    <xf numFmtId="0" fontId="21" fillId="7" borderId="34" xfId="0" applyFont="1" applyFill="1" applyBorder="1" applyAlignment="1">
      <alignment horizontal="center" vertical="center" wrapText="1"/>
    </xf>
    <xf numFmtId="0" fontId="21" fillId="7" borderId="32" xfId="0" applyFont="1" applyFill="1" applyBorder="1" applyAlignment="1">
      <alignment vertical="center" wrapText="1"/>
    </xf>
    <xf numFmtId="4" fontId="1" fillId="0" borderId="30" xfId="0" applyNumberFormat="1" applyFont="1" applyFill="1" applyBorder="1"/>
    <xf numFmtId="0" fontId="24" fillId="0" borderId="0" xfId="0" applyFont="1"/>
    <xf numFmtId="49" fontId="20" fillId="0" borderId="30" xfId="1" applyNumberFormat="1" applyFill="1" applyBorder="1" applyAlignment="1" applyProtection="1"/>
    <xf numFmtId="49" fontId="20" fillId="0" borderId="30" xfId="1" applyNumberFormat="1" applyFill="1" applyBorder="1" applyAlignment="1" applyProtection="1">
      <alignment wrapText="1"/>
    </xf>
    <xf numFmtId="0" fontId="21" fillId="0" borderId="38" xfId="0" applyFont="1" applyFill="1" applyBorder="1" applyAlignment="1">
      <alignment vertical="center" wrapText="1"/>
    </xf>
    <xf numFmtId="0" fontId="21" fillId="0" borderId="38" xfId="0" applyFont="1" applyFill="1" applyBorder="1" applyAlignment="1">
      <alignment horizontal="center" vertical="center" wrapText="1"/>
    </xf>
    <xf numFmtId="49" fontId="27" fillId="0" borderId="30" xfId="1" applyNumberFormat="1" applyFont="1" applyBorder="1" applyAlignment="1">
      <alignment wrapText="1"/>
    </xf>
    <xf numFmtId="0" fontId="26" fillId="0" borderId="30" xfId="0" applyFont="1" applyBorder="1" applyAlignment="1">
      <alignment vertical="center" wrapText="1"/>
    </xf>
    <xf numFmtId="10" fontId="26" fillId="0" borderId="30" xfId="0" applyNumberFormat="1" applyFont="1" applyBorder="1" applyAlignment="1">
      <alignment vertical="center" wrapText="1"/>
    </xf>
    <xf numFmtId="0" fontId="1" fillId="0" borderId="30" xfId="0" applyFont="1" applyFill="1" applyBorder="1"/>
    <xf numFmtId="4" fontId="21" fillId="0" borderId="38" xfId="0" applyNumberFormat="1" applyFont="1" applyFill="1" applyBorder="1" applyAlignment="1">
      <alignment vertical="center" wrapText="1"/>
    </xf>
    <xf numFmtId="0" fontId="21" fillId="0" borderId="40" xfId="0" applyFont="1" applyFill="1" applyBorder="1" applyAlignment="1">
      <alignment vertical="center" wrapText="1"/>
    </xf>
    <xf numFmtId="49" fontId="29" fillId="0" borderId="30" xfId="1" applyNumberFormat="1" applyFont="1" applyBorder="1" applyAlignment="1">
      <alignment wrapText="1"/>
    </xf>
    <xf numFmtId="0" fontId="26" fillId="0" borderId="32" xfId="0" applyFont="1" applyBorder="1" applyAlignment="1">
      <alignment vertical="center" wrapText="1"/>
    </xf>
    <xf numFmtId="0" fontId="21" fillId="12" borderId="43" xfId="0" applyFont="1" applyFill="1" applyBorder="1" applyAlignment="1">
      <alignment vertical="center" wrapText="1"/>
    </xf>
    <xf numFmtId="0" fontId="21" fillId="12" borderId="42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wrapText="1"/>
    </xf>
    <xf numFmtId="10" fontId="21" fillId="0" borderId="30" xfId="0" applyNumberFormat="1" applyFont="1" applyFill="1" applyBorder="1" applyAlignment="1">
      <alignment wrapText="1"/>
    </xf>
    <xf numFmtId="0" fontId="22" fillId="0" borderId="38" xfId="0" applyFont="1" applyFill="1" applyBorder="1" applyAlignment="1">
      <alignment wrapText="1"/>
    </xf>
    <xf numFmtId="2" fontId="22" fillId="0" borderId="38" xfId="0" applyNumberFormat="1" applyFont="1" applyFill="1" applyBorder="1" applyAlignment="1">
      <alignment wrapText="1"/>
    </xf>
    <xf numFmtId="10" fontId="21" fillId="0" borderId="30" xfId="0" applyNumberFormat="1" applyFont="1" applyFill="1" applyBorder="1" applyAlignment="1">
      <alignment horizontal="right" wrapText="1"/>
    </xf>
    <xf numFmtId="2" fontId="21" fillId="0" borderId="30" xfId="0" applyNumberFormat="1" applyFont="1" applyFill="1" applyBorder="1" applyAlignment="1">
      <alignment wrapText="1"/>
    </xf>
    <xf numFmtId="2" fontId="21" fillId="0" borderId="30" xfId="0" applyNumberFormat="1" applyFont="1" applyFill="1" applyBorder="1" applyAlignment="1">
      <alignment horizontal="right" wrapText="1"/>
    </xf>
    <xf numFmtId="2" fontId="21" fillId="0" borderId="30" xfId="1" applyNumberFormat="1" applyFont="1" applyFill="1" applyBorder="1" applyAlignment="1" applyProtection="1">
      <alignment horizontal="right" wrapText="1"/>
    </xf>
    <xf numFmtId="16" fontId="21" fillId="0" borderId="30" xfId="0" applyNumberFormat="1" applyFont="1" applyFill="1" applyBorder="1" applyAlignment="1">
      <alignment wrapText="1"/>
    </xf>
    <xf numFmtId="16" fontId="28" fillId="0" borderId="30" xfId="0" applyNumberFormat="1" applyFont="1" applyBorder="1" applyAlignment="1">
      <alignment wrapText="1"/>
    </xf>
    <xf numFmtId="0" fontId="26" fillId="0" borderId="30" xfId="0" applyFont="1" applyBorder="1" applyAlignment="1">
      <alignment wrapText="1"/>
    </xf>
    <xf numFmtId="10" fontId="26" fillId="0" borderId="30" xfId="0" applyNumberFormat="1" applyFont="1" applyBorder="1" applyAlignment="1">
      <alignment wrapText="1"/>
    </xf>
    <xf numFmtId="0" fontId="1" fillId="0" borderId="30" xfId="0" applyFont="1" applyFill="1" applyBorder="1" applyAlignment="1">
      <alignment wrapText="1"/>
    </xf>
    <xf numFmtId="16" fontId="29" fillId="0" borderId="30" xfId="0" applyNumberFormat="1" applyFont="1" applyBorder="1" applyAlignment="1">
      <alignment wrapText="1"/>
    </xf>
    <xf numFmtId="0" fontId="21" fillId="0" borderId="39" xfId="0" applyFont="1" applyFill="1" applyBorder="1" applyAlignment="1">
      <alignment wrapText="1"/>
    </xf>
    <xf numFmtId="9" fontId="21" fillId="0" borderId="39" xfId="0" applyNumberFormat="1" applyFont="1" applyFill="1" applyBorder="1" applyAlignment="1">
      <alignment wrapText="1"/>
    </xf>
    <xf numFmtId="9" fontId="21" fillId="0" borderId="30" xfId="0" applyNumberFormat="1" applyFont="1" applyFill="1" applyBorder="1" applyAlignment="1">
      <alignment wrapText="1"/>
    </xf>
    <xf numFmtId="4" fontId="21" fillId="0" borderId="30" xfId="0" applyNumberFormat="1" applyFont="1" applyFill="1" applyBorder="1" applyAlignment="1">
      <alignment wrapText="1"/>
    </xf>
    <xf numFmtId="4" fontId="29" fillId="0" borderId="30" xfId="0" applyNumberFormat="1" applyFont="1" applyBorder="1" applyAlignment="1">
      <alignment wrapText="1"/>
    </xf>
    <xf numFmtId="2" fontId="29" fillId="0" borderId="30" xfId="0" applyNumberFormat="1" applyFont="1" applyBorder="1" applyAlignment="1">
      <alignment wrapText="1"/>
    </xf>
    <xf numFmtId="9" fontId="28" fillId="0" borderId="30" xfId="0" applyNumberFormat="1" applyFont="1" applyBorder="1" applyAlignment="1">
      <alignment wrapText="1"/>
    </xf>
    <xf numFmtId="4" fontId="22" fillId="0" borderId="38" xfId="0" applyNumberFormat="1" applyFont="1" applyFill="1" applyBorder="1" applyAlignment="1">
      <alignment wrapText="1"/>
    </xf>
    <xf numFmtId="10" fontId="21" fillId="0" borderId="39" xfId="0" applyNumberFormat="1" applyFont="1" applyFill="1" applyBorder="1" applyAlignment="1">
      <alignment wrapText="1"/>
    </xf>
    <xf numFmtId="0" fontId="28" fillId="0" borderId="30" xfId="0" applyFont="1" applyBorder="1" applyAlignment="1">
      <alignment wrapText="1"/>
    </xf>
    <xf numFmtId="10" fontId="28" fillId="0" borderId="30" xfId="0" applyNumberFormat="1" applyFont="1" applyBorder="1" applyAlignment="1">
      <alignment wrapText="1"/>
    </xf>
    <xf numFmtId="0" fontId="28" fillId="0" borderId="30" xfId="0" applyFont="1" applyBorder="1" applyAlignment="1">
      <alignment horizontal="right" wrapText="1"/>
    </xf>
    <xf numFmtId="4" fontId="21" fillId="0" borderId="39" xfId="0" applyNumberFormat="1" applyFont="1" applyFill="1" applyBorder="1" applyAlignment="1">
      <alignment wrapText="1"/>
    </xf>
    <xf numFmtId="4" fontId="1" fillId="0" borderId="30" xfId="0" applyNumberFormat="1" applyFont="1" applyFill="1" applyBorder="1" applyAlignment="1"/>
    <xf numFmtId="0" fontId="22" fillId="0" borderId="30" xfId="0" applyFont="1" applyFill="1" applyBorder="1" applyAlignment="1">
      <alignment wrapText="1"/>
    </xf>
    <xf numFmtId="4" fontId="22" fillId="0" borderId="30" xfId="0" applyNumberFormat="1" applyFont="1" applyFill="1" applyBorder="1" applyAlignment="1">
      <alignment wrapText="1"/>
    </xf>
    <xf numFmtId="16" fontId="21" fillId="0" borderId="30" xfId="0" applyNumberFormat="1" applyFont="1" applyBorder="1" applyAlignment="1">
      <alignment wrapText="1"/>
    </xf>
    <xf numFmtId="4" fontId="29" fillId="13" borderId="30" xfId="0" applyNumberFormat="1" applyFont="1" applyFill="1" applyBorder="1" applyAlignment="1">
      <alignment wrapText="1"/>
    </xf>
    <xf numFmtId="0" fontId="7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horizontal="justify" vertical="center" wrapText="1"/>
    </xf>
    <xf numFmtId="0" fontId="16" fillId="0" borderId="13" xfId="0" applyFont="1" applyBorder="1" applyAlignment="1">
      <alignment horizontal="justify" vertical="center" wrapText="1"/>
    </xf>
    <xf numFmtId="0" fontId="16" fillId="0" borderId="23" xfId="0" applyFont="1" applyBorder="1" applyAlignment="1">
      <alignment horizontal="justify" vertical="center"/>
    </xf>
    <xf numFmtId="0" fontId="16" fillId="0" borderId="16" xfId="0" applyFont="1" applyBorder="1" applyAlignment="1">
      <alignment horizontal="justify" vertical="center"/>
    </xf>
    <xf numFmtId="0" fontId="6" fillId="0" borderId="2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49" fontId="30" fillId="0" borderId="44" xfId="1" applyNumberFormat="1" applyFont="1" applyFill="1" applyBorder="1" applyAlignment="1" applyProtection="1">
      <alignment horizontal="center" wrapText="1"/>
    </xf>
    <xf numFmtId="49" fontId="21" fillId="0" borderId="45" xfId="1" applyNumberFormat="1" applyFont="1" applyFill="1" applyBorder="1" applyAlignment="1" applyProtection="1">
      <alignment horizontal="center" wrapText="1"/>
    </xf>
    <xf numFmtId="49" fontId="21" fillId="0" borderId="46" xfId="1" applyNumberFormat="1" applyFont="1" applyFill="1" applyBorder="1" applyAlignment="1" applyProtection="1">
      <alignment horizontal="center" wrapText="1"/>
    </xf>
    <xf numFmtId="0" fontId="22" fillId="6" borderId="33" xfId="0" applyFont="1" applyFill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22" fillId="9" borderId="35" xfId="0" applyFont="1" applyFill="1" applyBorder="1" applyAlignment="1">
      <alignment horizontal="center" vertical="center" wrapText="1"/>
    </xf>
    <xf numFmtId="0" fontId="22" fillId="9" borderId="24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 wrapText="1"/>
    </xf>
    <xf numFmtId="0" fontId="22" fillId="10" borderId="37" xfId="0" applyFont="1" applyFill="1" applyBorder="1" applyAlignment="1">
      <alignment horizontal="center" vertical="center" wrapText="1"/>
    </xf>
    <xf numFmtId="0" fontId="22" fillId="12" borderId="41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22" fillId="7" borderId="36" xfId="0" applyFont="1" applyFill="1" applyBorder="1" applyAlignment="1">
      <alignment horizontal="center" vertical="center" wrapText="1"/>
    </xf>
    <xf numFmtId="0" fontId="22" fillId="7" borderId="37" xfId="0" applyFont="1" applyFill="1" applyBorder="1" applyAlignment="1">
      <alignment horizontal="center" vertical="center" wrapText="1"/>
    </xf>
    <xf numFmtId="0" fontId="21" fillId="11" borderId="33" xfId="0" applyFont="1" applyFill="1" applyBorder="1" applyAlignment="1">
      <alignment horizontal="center" vertical="center" wrapText="1"/>
    </xf>
    <xf numFmtId="0" fontId="21" fillId="11" borderId="34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right" vertical="center" wrapText="1" indent="1"/>
    </xf>
    <xf numFmtId="2" fontId="3" fillId="0" borderId="13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right" vertical="center" indent="1"/>
    </xf>
    <xf numFmtId="2" fontId="3" fillId="0" borderId="9" xfId="0" applyNumberFormat="1" applyFont="1" applyBorder="1" applyAlignment="1">
      <alignment horizontal="right" vertical="center" wrapText="1" indent="1"/>
    </xf>
    <xf numFmtId="2" fontId="3" fillId="0" borderId="16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 wrapText="1" indent="1"/>
    </xf>
    <xf numFmtId="0" fontId="3" fillId="0" borderId="16" xfId="0" applyFont="1" applyBorder="1" applyAlignment="1">
      <alignment horizontal="right" vertical="center" wrapText="1" indent="1"/>
    </xf>
    <xf numFmtId="0" fontId="3" fillId="0" borderId="23" xfId="0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 indent="1"/>
    </xf>
    <xf numFmtId="3" fontId="3" fillId="0" borderId="16" xfId="0" applyNumberFormat="1" applyFont="1" applyBorder="1" applyAlignment="1">
      <alignment horizontal="right" vertical="center" indent="1"/>
    </xf>
    <xf numFmtId="0" fontId="3" fillId="0" borderId="23" xfId="0" applyFont="1" applyBorder="1" applyAlignment="1">
      <alignment horizontal="right" vertical="center" indent="1"/>
    </xf>
    <xf numFmtId="0" fontId="3" fillId="0" borderId="23" xfId="0" applyFont="1" applyBorder="1" applyAlignment="1">
      <alignment horizontal="right" vertical="center" wrapText="1" indent="1"/>
    </xf>
    <xf numFmtId="0" fontId="4" fillId="5" borderId="21" xfId="0" applyFont="1" applyFill="1" applyBorder="1" applyAlignment="1">
      <alignment horizontal="justify" vertical="center" wrapText="1"/>
    </xf>
    <xf numFmtId="0" fontId="4" fillId="5" borderId="22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23" xfId="0" applyNumberFormat="1" applyFont="1" applyBorder="1" applyAlignment="1">
      <alignment horizontal="right" vertical="center" wrapText="1" indent="1"/>
    </xf>
    <xf numFmtId="3" fontId="3" fillId="0" borderId="13" xfId="0" applyNumberFormat="1" applyFont="1" applyBorder="1" applyAlignment="1">
      <alignment horizontal="right" vertical="center" wrapText="1" indent="1"/>
    </xf>
    <xf numFmtId="0" fontId="3" fillId="0" borderId="13" xfId="0" applyFont="1" applyBorder="1" applyAlignment="1">
      <alignment horizontal="right" vertical="center" wrapText="1" inden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1251858</xdr:colOff>
      <xdr:row>0</xdr:row>
      <xdr:rowOff>136071</xdr:rowOff>
    </xdr:from>
    <xdr:to>
      <xdr:col>5</xdr:col>
      <xdr:colOff>530679</xdr:colOff>
      <xdr:row>0</xdr:row>
      <xdr:rowOff>1578429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179" y="136071"/>
          <a:ext cx="8382000" cy="1442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.&#1052;&#1048;&#1043;-&#1058;&#1050;\FLASH\&#1055;&#1086;&#1089;&#1083;&#1077;&#1076;&#1085;&#1086;%20&#1060;&#1083;&#1072;&#1096;\19.4\&#1048;&#1053;&#1060;&#1054;%20019\1.%20&#1057;&#1087;&#1080;&#1089;&#1098;&#1082;%20&#1085;&#1072;%20&#1087;&#1086;&#1076;&#1072;&#1076;&#1077;&#1085;&#1080;&#1090;&#1077;%20&#1082;&#1098;&#1084;%20&#1052;&#1048;&#1043;%20&#1087;&#1088;&#1086;&#1077;&#1082;&#1090;&#1080;%20&#1082;&#1098;&#1084;%20&#1085;&#1086;&#1077;&#1084;&#1074;&#1088;&#1080;%20022020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-1"/>
      <sheetName val="Таблица 2"/>
      <sheetName val="02.2020"/>
      <sheetName val="Лист4"/>
    </sheetNames>
    <sheetDataSet>
      <sheetData sheetId="0"/>
      <sheetData sheetId="1"/>
      <sheetData sheetId="2">
        <row r="10">
          <cell r="D10">
            <v>145794.76999999999</v>
          </cell>
          <cell r="E10">
            <v>72897.37</v>
          </cell>
        </row>
        <row r="15">
          <cell r="D15">
            <v>159900</v>
          </cell>
          <cell r="E15">
            <v>79950</v>
          </cell>
        </row>
        <row r="23">
          <cell r="D23">
            <v>91858.32</v>
          </cell>
          <cell r="E23">
            <v>45929.19</v>
          </cell>
        </row>
        <row r="24">
          <cell r="D24">
            <v>83200</v>
          </cell>
          <cell r="E24">
            <v>41600</v>
          </cell>
        </row>
        <row r="25">
          <cell r="D25">
            <v>62755</v>
          </cell>
          <cell r="E25">
            <v>31377.5</v>
          </cell>
        </row>
        <row r="26">
          <cell r="D26">
            <v>62755</v>
          </cell>
          <cell r="E26">
            <v>31377.5</v>
          </cell>
        </row>
        <row r="28">
          <cell r="D28">
            <v>268845.14</v>
          </cell>
          <cell r="E28">
            <v>188191.598</v>
          </cell>
        </row>
        <row r="29">
          <cell r="D29">
            <v>29969.16</v>
          </cell>
          <cell r="E29">
            <v>20978.412</v>
          </cell>
        </row>
        <row r="30">
          <cell r="D30">
            <v>118183</v>
          </cell>
          <cell r="E30">
            <v>82728.099999999991</v>
          </cell>
        </row>
        <row r="31">
          <cell r="D31">
            <v>380963.16</v>
          </cell>
          <cell r="E31">
            <v>266674.21199999994</v>
          </cell>
        </row>
        <row r="32">
          <cell r="D32">
            <v>35628</v>
          </cell>
          <cell r="E32">
            <v>24939.599999999999</v>
          </cell>
        </row>
        <row r="33">
          <cell r="D33">
            <v>20661.650000000001</v>
          </cell>
          <cell r="E33">
            <v>14463.155000000001</v>
          </cell>
        </row>
        <row r="35">
          <cell r="D35">
            <v>137255.26</v>
          </cell>
        </row>
        <row r="36">
          <cell r="D36">
            <v>282245.27</v>
          </cell>
        </row>
        <row r="37">
          <cell r="D37">
            <v>101739</v>
          </cell>
        </row>
        <row r="38">
          <cell r="D38">
            <v>172331.93</v>
          </cell>
        </row>
        <row r="39">
          <cell r="D39">
            <v>273775.49</v>
          </cell>
        </row>
        <row r="40">
          <cell r="D40">
            <v>182249.66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2" sqref="E12"/>
    </sheetView>
  </sheetViews>
  <sheetFormatPr defaultRowHeight="14.4" x14ac:dyDescent="0.3"/>
  <cols>
    <col min="1" max="1" width="15.6640625" customWidth="1"/>
    <col min="2" max="2" width="15.88671875" customWidth="1"/>
  </cols>
  <sheetData>
    <row r="1" spans="1:10" ht="15" thickBot="1" x14ac:dyDescent="0.35">
      <c r="A1" s="179" t="s">
        <v>266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 ht="79.95" customHeight="1" thickBot="1" x14ac:dyDescent="0.35">
      <c r="A2" s="180" t="s">
        <v>0</v>
      </c>
      <c r="B2" s="180" t="s">
        <v>1</v>
      </c>
      <c r="C2" s="182" t="s">
        <v>2</v>
      </c>
      <c r="D2" s="183"/>
      <c r="E2" s="182" t="s">
        <v>3</v>
      </c>
      <c r="F2" s="183"/>
      <c r="G2" s="182" t="s">
        <v>4</v>
      </c>
      <c r="H2" s="183"/>
      <c r="I2" s="182" t="s">
        <v>5</v>
      </c>
      <c r="J2" s="183"/>
    </row>
    <row r="3" spans="1:10" ht="15" thickBot="1" x14ac:dyDescent="0.35">
      <c r="A3" s="181"/>
      <c r="B3" s="181"/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60.6" thickBot="1" x14ac:dyDescent="0.35">
      <c r="A4" s="2" t="s">
        <v>8</v>
      </c>
      <c r="B4" s="3"/>
      <c r="C4" s="5"/>
      <c r="D4" s="5"/>
      <c r="E4" s="5"/>
      <c r="F4" s="5"/>
      <c r="G4" s="5"/>
      <c r="H4" s="5"/>
      <c r="I4" s="5"/>
      <c r="J4" s="5"/>
    </row>
    <row r="5" spans="1:10" ht="15" thickBot="1" x14ac:dyDescent="0.35">
      <c r="A5" s="2" t="s">
        <v>9</v>
      </c>
      <c r="B5" s="3"/>
      <c r="C5" s="5"/>
      <c r="D5" s="5"/>
      <c r="E5" s="5"/>
      <c r="F5" s="5"/>
      <c r="G5" s="5"/>
      <c r="H5" s="5"/>
      <c r="I5" s="5"/>
      <c r="J5" s="5"/>
    </row>
    <row r="6" spans="1:10" ht="15" thickBot="1" x14ac:dyDescent="0.35">
      <c r="A6" s="2" t="s">
        <v>10</v>
      </c>
      <c r="B6" s="3"/>
      <c r="C6" s="5"/>
      <c r="D6" s="5"/>
      <c r="E6" s="5"/>
      <c r="F6" s="5"/>
      <c r="G6" s="5"/>
      <c r="H6" s="5"/>
      <c r="I6" s="5"/>
      <c r="J6" s="5"/>
    </row>
    <row r="7" spans="1:10" ht="15" thickBot="1" x14ac:dyDescent="0.35">
      <c r="A7" s="2" t="s">
        <v>11</v>
      </c>
      <c r="B7" s="3"/>
      <c r="C7" s="5"/>
      <c r="D7" s="5"/>
      <c r="E7" s="5"/>
      <c r="F7" s="5"/>
      <c r="G7" s="5"/>
      <c r="H7" s="5"/>
      <c r="I7" s="5"/>
      <c r="J7" s="5"/>
    </row>
    <row r="8" spans="1:10" ht="15" thickBot="1" x14ac:dyDescent="0.35">
      <c r="A8" s="2" t="s">
        <v>12</v>
      </c>
      <c r="B8" s="3"/>
      <c r="C8" s="5"/>
      <c r="D8" s="5"/>
      <c r="E8" s="5"/>
      <c r="F8" s="5"/>
      <c r="G8" s="5"/>
      <c r="H8" s="5"/>
      <c r="I8" s="5"/>
      <c r="J8" s="5"/>
    </row>
    <row r="9" spans="1:10" ht="15" thickBot="1" x14ac:dyDescent="0.35">
      <c r="A9" s="2" t="s">
        <v>13</v>
      </c>
      <c r="B9" s="3"/>
      <c r="C9" s="5"/>
      <c r="D9" s="5"/>
      <c r="E9" s="5"/>
      <c r="F9" s="5"/>
      <c r="G9" s="5"/>
      <c r="H9" s="5"/>
      <c r="I9" s="5"/>
      <c r="J9" s="5"/>
    </row>
    <row r="10" spans="1:10" ht="15" thickBot="1" x14ac:dyDescent="0.35">
      <c r="A10" s="2" t="s">
        <v>14</v>
      </c>
      <c r="B10" s="3"/>
      <c r="C10" s="5"/>
      <c r="D10" s="5"/>
      <c r="E10" s="5"/>
      <c r="F10" s="5"/>
      <c r="G10" s="5"/>
      <c r="H10" s="5"/>
      <c r="I10" s="5"/>
      <c r="J10" s="5"/>
    </row>
  </sheetData>
  <mergeCells count="7">
    <mergeCell ref="A1:J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4.4" x14ac:dyDescent="0.3"/>
  <cols>
    <col min="1" max="1" width="35.44140625" customWidth="1"/>
    <col min="2" max="2" width="26.88671875" customWidth="1"/>
    <col min="3" max="3" width="15.88671875" customWidth="1"/>
    <col min="4" max="4" width="16.109375" customWidth="1"/>
    <col min="5" max="5" width="17.109375" customWidth="1"/>
    <col min="6" max="6" width="16.5546875" customWidth="1"/>
  </cols>
  <sheetData>
    <row r="1" spans="1:7" ht="15" thickBot="1" x14ac:dyDescent="0.35">
      <c r="A1" s="11" t="s">
        <v>22</v>
      </c>
    </row>
    <row r="2" spans="1:7" ht="80.400000000000006" thickBot="1" x14ac:dyDescent="0.35">
      <c r="A2" s="6" t="s">
        <v>0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</row>
    <row r="3" spans="1:7" ht="15" thickBot="1" x14ac:dyDescent="0.35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7" ht="24.6" thickBot="1" x14ac:dyDescent="0.35">
      <c r="A4" s="10" t="s">
        <v>20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7" s="29" customFormat="1" ht="36.6" thickBot="1" x14ac:dyDescent="0.3">
      <c r="A5" s="10" t="s">
        <v>21</v>
      </c>
      <c r="B5" s="28">
        <v>10000</v>
      </c>
      <c r="C5" s="28">
        <v>8372</v>
      </c>
      <c r="D5" s="28">
        <v>8372</v>
      </c>
      <c r="E5" s="28">
        <v>0</v>
      </c>
      <c r="F5" s="28">
        <v>0</v>
      </c>
    </row>
    <row r="7" spans="1:7" x14ac:dyDescent="0.3">
      <c r="G7" s="30">
        <v>1242</v>
      </c>
    </row>
    <row r="8" spans="1:7" x14ac:dyDescent="0.3">
      <c r="G8" s="30">
        <v>5781</v>
      </c>
    </row>
    <row r="9" spans="1:7" x14ac:dyDescent="0.3">
      <c r="G9" s="30">
        <v>105</v>
      </c>
    </row>
    <row r="10" spans="1:7" x14ac:dyDescent="0.3">
      <c r="G10" s="30">
        <v>1244</v>
      </c>
    </row>
    <row r="11" spans="1:7" x14ac:dyDescent="0.3">
      <c r="G11" s="30">
        <f>SUM(G7:G10)</f>
        <v>8372</v>
      </c>
    </row>
    <row r="12" spans="1:7" x14ac:dyDescent="0.3">
      <c r="G1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R6" sqref="R6"/>
    </sheetView>
  </sheetViews>
  <sheetFormatPr defaultRowHeight="14.4" x14ac:dyDescent="0.3"/>
  <cols>
    <col min="1" max="1" width="17.5546875" customWidth="1"/>
  </cols>
  <sheetData>
    <row r="1" spans="1:16" ht="15" thickBot="1" x14ac:dyDescent="0.35">
      <c r="A1" s="179" t="s">
        <v>269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</row>
    <row r="2" spans="1:16" ht="46.2" thickBot="1" x14ac:dyDescent="0.35">
      <c r="A2" s="186" t="s">
        <v>44</v>
      </c>
      <c r="B2" s="31" t="s">
        <v>45</v>
      </c>
      <c r="C2" s="184" t="s">
        <v>47</v>
      </c>
      <c r="D2" s="185"/>
      <c r="E2" s="184" t="s">
        <v>48</v>
      </c>
      <c r="F2" s="185"/>
      <c r="G2" s="184" t="s">
        <v>49</v>
      </c>
      <c r="H2" s="185"/>
      <c r="I2" s="184" t="s">
        <v>50</v>
      </c>
      <c r="J2" s="185"/>
      <c r="K2" s="184" t="s">
        <v>51</v>
      </c>
      <c r="L2" s="185"/>
      <c r="M2" s="31" t="s">
        <v>52</v>
      </c>
      <c r="N2" s="184" t="s">
        <v>54</v>
      </c>
      <c r="O2" s="185"/>
      <c r="P2" s="31" t="s">
        <v>55</v>
      </c>
    </row>
    <row r="3" spans="1:16" ht="48.6" thickBot="1" x14ac:dyDescent="0.35">
      <c r="A3" s="187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36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48.6" thickBot="1" x14ac:dyDescent="0.35">
      <c r="A6" s="39" t="s">
        <v>70</v>
      </c>
      <c r="B6" s="5">
        <v>20</v>
      </c>
      <c r="C6" s="5">
        <v>15</v>
      </c>
      <c r="D6" s="5">
        <v>15</v>
      </c>
      <c r="E6" s="5">
        <v>15</v>
      </c>
      <c r="F6" s="5">
        <v>15</v>
      </c>
      <c r="G6" s="5">
        <v>15</v>
      </c>
      <c r="H6" s="5">
        <v>15</v>
      </c>
      <c r="I6" s="5">
        <v>0</v>
      </c>
      <c r="J6" s="5">
        <v>0</v>
      </c>
      <c r="K6" s="5">
        <v>0</v>
      </c>
      <c r="L6" s="5"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60.6" thickBot="1" x14ac:dyDescent="0.35">
      <c r="A7" s="10" t="s">
        <v>71</v>
      </c>
      <c r="B7" s="5">
        <v>4</v>
      </c>
      <c r="C7" s="5">
        <v>3</v>
      </c>
      <c r="D7" s="5">
        <v>3</v>
      </c>
      <c r="E7" s="5">
        <v>1</v>
      </c>
      <c r="F7" s="5">
        <v>1</v>
      </c>
      <c r="G7" s="5">
        <v>1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f>L7/B7</f>
        <v>0</v>
      </c>
      <c r="N7" s="5">
        <v>0</v>
      </c>
      <c r="O7" s="5">
        <v>0</v>
      </c>
      <c r="P7" s="5">
        <f>O7/B7</f>
        <v>0</v>
      </c>
    </row>
    <row r="8" spans="1:16" ht="48.6" thickBot="1" x14ac:dyDescent="0.35">
      <c r="A8" s="10" t="s">
        <v>72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f>L8/B8</f>
        <v>0</v>
      </c>
      <c r="N8" s="5">
        <v>0</v>
      </c>
      <c r="O8" s="5">
        <v>0</v>
      </c>
      <c r="P8" s="5">
        <f>O8/B8</f>
        <v>0</v>
      </c>
    </row>
    <row r="9" spans="1:16" ht="96.6" thickBot="1" x14ac:dyDescent="0.35">
      <c r="A9" s="10" t="s">
        <v>73</v>
      </c>
      <c r="B9" s="5">
        <v>8</v>
      </c>
      <c r="C9" s="5">
        <v>5</v>
      </c>
      <c r="D9" s="5">
        <v>5</v>
      </c>
      <c r="E9" s="5">
        <v>5</v>
      </c>
      <c r="F9" s="5">
        <v>5</v>
      </c>
      <c r="G9" s="5">
        <v>5</v>
      </c>
      <c r="H9" s="5">
        <v>5</v>
      </c>
      <c r="I9" s="5">
        <v>0</v>
      </c>
      <c r="J9" s="5">
        <v>0</v>
      </c>
      <c r="K9" s="5">
        <v>0</v>
      </c>
      <c r="L9" s="5">
        <v>0</v>
      </c>
      <c r="M9" s="5">
        <f>L9/B9</f>
        <v>0</v>
      </c>
      <c r="N9" s="5">
        <v>0</v>
      </c>
      <c r="O9" s="5">
        <v>0</v>
      </c>
      <c r="P9" s="5">
        <f>O9/B9</f>
        <v>0</v>
      </c>
    </row>
    <row r="10" spans="1:16" ht="84.6" thickBot="1" x14ac:dyDescent="0.35">
      <c r="A10" s="10" t="s">
        <v>74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f>L10/B10</f>
        <v>0</v>
      </c>
      <c r="N10" s="5">
        <v>0</v>
      </c>
      <c r="O10" s="5">
        <v>0</v>
      </c>
      <c r="P10" s="5">
        <f>O10/B10</f>
        <v>0</v>
      </c>
    </row>
    <row r="11" spans="1:16" ht="15" hidden="1" thickBo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84.6" hidden="1" thickBot="1" x14ac:dyDescent="0.35">
      <c r="A12" s="10" t="s">
        <v>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96.6" hidden="1" thickBot="1" x14ac:dyDescent="0.35">
      <c r="A14" s="10" t="s">
        <v>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4.6" hidden="1" thickBot="1" x14ac:dyDescent="0.35">
      <c r="A16" s="10" t="s">
        <v>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4.6" hidden="1" thickBot="1" x14ac:dyDescent="0.35">
      <c r="A18" s="10" t="s">
        <v>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4.6" hidden="1" thickBot="1" x14ac:dyDescent="0.35">
      <c r="A20" s="10" t="s">
        <v>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24.6" hidden="1" thickBot="1" x14ac:dyDescent="0.35">
      <c r="A22" s="10" t="s">
        <v>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24.6" hidden="1" thickBot="1" x14ac:dyDescent="0.35">
      <c r="A24" s="10" t="s">
        <v>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hidden="1" thickBot="1" x14ac:dyDescent="0.35">
      <c r="A25" s="10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thickBot="1" x14ac:dyDescent="0.35">
      <c r="A26" s="36" t="s">
        <v>69</v>
      </c>
      <c r="B26" s="37">
        <f>SUM(B6:B25)</f>
        <v>48</v>
      </c>
      <c r="C26" s="37">
        <f t="shared" ref="C26:P26" si="0">SUM(C6:C25)</f>
        <v>23</v>
      </c>
      <c r="D26" s="37">
        <f t="shared" si="0"/>
        <v>23</v>
      </c>
      <c r="E26" s="37">
        <f t="shared" si="0"/>
        <v>21</v>
      </c>
      <c r="F26" s="37">
        <f t="shared" si="0"/>
        <v>21</v>
      </c>
      <c r="G26" s="37">
        <f t="shared" si="0"/>
        <v>21</v>
      </c>
      <c r="H26" s="37">
        <f t="shared" si="0"/>
        <v>21</v>
      </c>
      <c r="I26" s="37">
        <f t="shared" si="0"/>
        <v>0</v>
      </c>
      <c r="J26" s="37">
        <f t="shared" si="0"/>
        <v>0</v>
      </c>
      <c r="K26" s="37">
        <f t="shared" si="0"/>
        <v>0</v>
      </c>
      <c r="L26" s="37">
        <f t="shared" si="0"/>
        <v>0</v>
      </c>
      <c r="M26" s="37">
        <f t="shared" si="0"/>
        <v>0</v>
      </c>
      <c r="N26" s="37">
        <f t="shared" si="0"/>
        <v>0</v>
      </c>
      <c r="O26" s="37">
        <f t="shared" si="0"/>
        <v>0</v>
      </c>
      <c r="P26" s="37">
        <f t="shared" si="0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P1"/>
    </sheetView>
  </sheetViews>
  <sheetFormatPr defaultRowHeight="14.4" x14ac:dyDescent="0.3"/>
  <cols>
    <col min="1" max="1" width="18.5546875" customWidth="1"/>
    <col min="2" max="2" width="15.109375" customWidth="1"/>
    <col min="3" max="3" width="13.33203125" customWidth="1"/>
    <col min="4" max="4" width="12.5546875" customWidth="1"/>
    <col min="5" max="5" width="12.44140625" customWidth="1"/>
    <col min="6" max="6" width="13.6640625" customWidth="1"/>
    <col min="7" max="7" width="12.44140625" customWidth="1"/>
    <col min="8" max="8" width="13.44140625" customWidth="1"/>
    <col min="9" max="9" width="12.6640625" customWidth="1"/>
    <col min="10" max="10" width="11.5546875" customWidth="1"/>
    <col min="11" max="11" width="10.6640625" customWidth="1"/>
  </cols>
  <sheetData>
    <row r="1" spans="1:11" ht="15" thickBot="1" x14ac:dyDescent="0.35">
      <c r="A1" s="42" t="s">
        <v>85</v>
      </c>
    </row>
    <row r="2" spans="1:11" ht="57.6" thickBot="1" x14ac:dyDescent="0.35">
      <c r="A2" s="38" t="s">
        <v>44</v>
      </c>
      <c r="B2" s="7" t="s">
        <v>75</v>
      </c>
      <c r="C2" s="7" t="s">
        <v>76</v>
      </c>
      <c r="D2" s="7" t="s">
        <v>77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40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6.6" thickBot="1" x14ac:dyDescent="0.35">
      <c r="A5" s="39" t="s">
        <v>70</v>
      </c>
      <c r="B5" s="5">
        <v>1565002.0599999996</v>
      </c>
      <c r="C5" s="5">
        <v>749433.49</v>
      </c>
      <c r="D5" s="28">
        <f>C5/B5*100</f>
        <v>47.887060928213742</v>
      </c>
      <c r="E5" s="5">
        <f>B5</f>
        <v>1565002.0599999996</v>
      </c>
      <c r="F5" s="5">
        <f>C5</f>
        <v>749433.49</v>
      </c>
      <c r="G5" s="5">
        <f>E5</f>
        <v>1565002.0599999996</v>
      </c>
      <c r="H5" s="5">
        <f>F5</f>
        <v>749433.49</v>
      </c>
      <c r="I5" s="5">
        <v>0</v>
      </c>
      <c r="J5" s="5">
        <v>0</v>
      </c>
      <c r="K5" s="5">
        <v>0</v>
      </c>
    </row>
    <row r="6" spans="1:11" ht="60.6" thickBot="1" x14ac:dyDescent="0.35">
      <c r="A6" s="10" t="s">
        <v>71</v>
      </c>
      <c r="B6" s="5">
        <v>237813.32</v>
      </c>
      <c r="C6" s="5">
        <v>118906.69</v>
      </c>
      <c r="D6" s="28">
        <f t="shared" ref="D6:D8" si="0">C6/B6*100</f>
        <v>50.000012614936793</v>
      </c>
      <c r="E6" s="5">
        <v>82000</v>
      </c>
      <c r="F6" s="5">
        <v>41600</v>
      </c>
      <c r="G6" s="5">
        <f t="shared" ref="G6:G9" si="1">E6</f>
        <v>82000</v>
      </c>
      <c r="H6" s="5">
        <f t="shared" ref="H6:H9" si="2">F6</f>
        <v>41600</v>
      </c>
      <c r="I6" s="5">
        <v>0</v>
      </c>
      <c r="J6" s="5">
        <v>0</v>
      </c>
      <c r="K6" s="5">
        <v>0</v>
      </c>
    </row>
    <row r="7" spans="1:11" ht="48.6" thickBot="1" x14ac:dyDescent="0.35">
      <c r="A7" s="10" t="s">
        <v>72</v>
      </c>
      <c r="B7" s="5">
        <v>0</v>
      </c>
      <c r="C7" s="5">
        <v>0</v>
      </c>
      <c r="D7" s="5">
        <v>0</v>
      </c>
      <c r="E7" s="5">
        <f t="shared" ref="E7:E9" si="3">B7</f>
        <v>0</v>
      </c>
      <c r="F7" s="5">
        <f t="shared" ref="F7:F9" si="4">C7</f>
        <v>0</v>
      </c>
      <c r="G7" s="5">
        <f t="shared" si="1"/>
        <v>0</v>
      </c>
      <c r="H7" s="5">
        <f t="shared" si="2"/>
        <v>0</v>
      </c>
      <c r="I7" s="5">
        <v>0</v>
      </c>
      <c r="J7" s="5">
        <v>0</v>
      </c>
      <c r="K7" s="5">
        <v>0</v>
      </c>
    </row>
    <row r="8" spans="1:11" ht="84.6" thickBot="1" x14ac:dyDescent="0.35">
      <c r="A8" s="10" t="s">
        <v>73</v>
      </c>
      <c r="B8" s="5">
        <v>967346.95</v>
      </c>
      <c r="C8" s="5">
        <v>967346.95</v>
      </c>
      <c r="D8" s="28">
        <f t="shared" si="0"/>
        <v>100</v>
      </c>
      <c r="E8" s="5">
        <f t="shared" si="3"/>
        <v>967346.95</v>
      </c>
      <c r="F8" s="5">
        <f t="shared" si="4"/>
        <v>967346.95</v>
      </c>
      <c r="G8" s="5">
        <f t="shared" si="1"/>
        <v>967346.95</v>
      </c>
      <c r="H8" s="5">
        <f t="shared" si="2"/>
        <v>967346.95</v>
      </c>
      <c r="I8" s="5">
        <v>0</v>
      </c>
      <c r="J8" s="5">
        <v>0</v>
      </c>
      <c r="K8" s="5">
        <v>0</v>
      </c>
    </row>
    <row r="9" spans="1:11" ht="84.6" thickBot="1" x14ac:dyDescent="0.35">
      <c r="A9" s="10" t="s">
        <v>74</v>
      </c>
      <c r="B9" s="5">
        <v>0</v>
      </c>
      <c r="C9" s="5">
        <v>0</v>
      </c>
      <c r="D9" s="5">
        <v>0</v>
      </c>
      <c r="E9" s="5">
        <f t="shared" si="3"/>
        <v>0</v>
      </c>
      <c r="F9" s="5">
        <f t="shared" si="4"/>
        <v>0</v>
      </c>
      <c r="G9" s="5">
        <f t="shared" si="1"/>
        <v>0</v>
      </c>
      <c r="H9" s="5">
        <f t="shared" si="2"/>
        <v>0</v>
      </c>
      <c r="I9" s="5">
        <v>0</v>
      </c>
      <c r="J9" s="5">
        <v>0</v>
      </c>
      <c r="K9" s="5">
        <v>0</v>
      </c>
    </row>
    <row r="10" spans="1:11" ht="72.599999999999994" hidden="1" thickBot="1" x14ac:dyDescent="0.35">
      <c r="A10" s="10" t="s">
        <v>62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hidden="1" thickBot="1" x14ac:dyDescent="0.35">
      <c r="A11" s="10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84.6" hidden="1" thickBot="1" x14ac:dyDescent="0.35">
      <c r="A12" s="10" t="s">
        <v>63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4.6" hidden="1" thickBot="1" x14ac:dyDescent="0.35">
      <c r="A14" s="10" t="s">
        <v>64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4.6" hidden="1" thickBot="1" x14ac:dyDescent="0.35">
      <c r="A16" s="10" t="s">
        <v>65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4.6" hidden="1" thickBot="1" x14ac:dyDescent="0.35">
      <c r="A18" s="10" t="s">
        <v>66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.6" hidden="1" thickBot="1" x14ac:dyDescent="0.35">
      <c r="A20" s="10" t="s">
        <v>67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.6" hidden="1" thickBot="1" x14ac:dyDescent="0.35">
      <c r="A22" s="10" t="s">
        <v>68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5" thickBot="1" x14ac:dyDescent="0.35">
      <c r="A24" s="36" t="s">
        <v>69</v>
      </c>
      <c r="B24" s="37">
        <f>SUM(B4:B23)</f>
        <v>2770162.3299999996</v>
      </c>
      <c r="C24" s="37">
        <f t="shared" ref="C24:K24" si="5">SUM(C4:C23)</f>
        <v>1835687.13</v>
      </c>
      <c r="D24" s="41">
        <f>C24/B24</f>
        <v>0.66266410098790141</v>
      </c>
      <c r="E24" s="37">
        <f t="shared" si="5"/>
        <v>2614349.0099999998</v>
      </c>
      <c r="F24" s="37">
        <f t="shared" si="5"/>
        <v>1758380.44</v>
      </c>
      <c r="G24" s="37">
        <f t="shared" si="5"/>
        <v>2614349.0099999998</v>
      </c>
      <c r="H24" s="37">
        <f t="shared" si="5"/>
        <v>1758380.44</v>
      </c>
      <c r="I24" s="37">
        <f t="shared" si="5"/>
        <v>0</v>
      </c>
      <c r="J24" s="37">
        <f t="shared" si="5"/>
        <v>0</v>
      </c>
      <c r="K24" s="37">
        <f t="shared" si="5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sqref="A1:P1"/>
    </sheetView>
  </sheetViews>
  <sheetFormatPr defaultRowHeight="14.4" x14ac:dyDescent="0.3"/>
  <cols>
    <col min="1" max="1" width="26.88671875" customWidth="1"/>
    <col min="2" max="2" width="13.109375" customWidth="1"/>
    <col min="3" max="3" width="12.6640625" customWidth="1"/>
    <col min="4" max="5" width="11.6640625" customWidth="1"/>
    <col min="6" max="6" width="10.33203125" customWidth="1"/>
    <col min="12" max="12" width="10.44140625" customWidth="1"/>
    <col min="17" max="17" width="13.6640625" customWidth="1"/>
  </cols>
  <sheetData>
    <row r="1" spans="1:18" ht="15" thickBot="1" x14ac:dyDescent="0.35">
      <c r="A1" s="179" t="s">
        <v>285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8" ht="45.6" x14ac:dyDescent="0.3">
      <c r="A2" s="186" t="s">
        <v>44</v>
      </c>
      <c r="B2" s="186" t="s">
        <v>86</v>
      </c>
      <c r="C2" s="186" t="s">
        <v>75</v>
      </c>
      <c r="D2" s="186" t="s">
        <v>75</v>
      </c>
      <c r="E2" s="186" t="s">
        <v>78</v>
      </c>
      <c r="F2" s="186" t="s">
        <v>79</v>
      </c>
      <c r="G2" s="186" t="s">
        <v>80</v>
      </c>
      <c r="H2" s="186" t="s">
        <v>81</v>
      </c>
      <c r="I2" s="186" t="s">
        <v>82</v>
      </c>
      <c r="J2" s="186" t="s">
        <v>83</v>
      </c>
      <c r="K2" s="186" t="s">
        <v>87</v>
      </c>
      <c r="L2" s="31" t="s">
        <v>88</v>
      </c>
      <c r="M2" s="31" t="s">
        <v>52</v>
      </c>
      <c r="N2" s="186" t="s">
        <v>84</v>
      </c>
    </row>
    <row r="3" spans="1:18" ht="48.6" thickBot="1" x14ac:dyDescent="0.3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33" t="s">
        <v>283</v>
      </c>
      <c r="M3" s="33" t="s">
        <v>284</v>
      </c>
      <c r="N3" s="187"/>
    </row>
    <row r="4" spans="1:18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8" ht="24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36.6" thickBot="1" x14ac:dyDescent="0.35">
      <c r="A6" s="39" t="s">
        <v>70</v>
      </c>
      <c r="B6" s="5">
        <v>750000</v>
      </c>
      <c r="C6" s="5">
        <f>'Таблица-4'!B5</f>
        <v>1565002.0599999996</v>
      </c>
      <c r="D6" s="5">
        <f>'Таблица-4'!C5</f>
        <v>749433.49</v>
      </c>
      <c r="E6" s="5">
        <f>'Таблица-4'!E5</f>
        <v>1565002.0599999996</v>
      </c>
      <c r="F6" s="5">
        <f>'Таблица-4'!F5</f>
        <v>749433.49</v>
      </c>
      <c r="G6" s="5">
        <f>'Таблица-4'!G5</f>
        <v>1565002.0599999996</v>
      </c>
      <c r="H6" s="5">
        <f>'Таблица-4'!H5</f>
        <v>749433.49</v>
      </c>
      <c r="I6" s="5">
        <f>'[1]02.2020'!$D$10+'[1]02.2020'!$D$15</f>
        <v>305694.77</v>
      </c>
      <c r="J6" s="5">
        <f>'[1]02.2020'!$E$10+'[1]02.2020'!$E$15</f>
        <v>152847.37</v>
      </c>
      <c r="K6" s="5">
        <v>2</v>
      </c>
      <c r="L6" s="5">
        <f>B6-J6</f>
        <v>597152.63</v>
      </c>
      <c r="M6" s="28">
        <f>J6/B6</f>
        <v>0.20379649333333333</v>
      </c>
      <c r="N6" s="5">
        <v>0</v>
      </c>
    </row>
    <row r="7" spans="1:18" ht="36.6" thickBot="1" x14ac:dyDescent="0.35">
      <c r="A7" s="10" t="s">
        <v>71</v>
      </c>
      <c r="B7" s="5">
        <v>200000</v>
      </c>
      <c r="C7" s="5">
        <f>'[1]02.2020'!$D$23+'[1]02.2020'!$D$24+'[1]02.2020'!$D$25+'[1]02.2020'!$D$26</f>
        <v>300568.32000000001</v>
      </c>
      <c r="D7" s="5">
        <f>'[1]02.2020'!$E$23+'[1]02.2020'!$E$24+'[1]02.2020'!$E$25+'[1]02.2020'!$E$26</f>
        <v>150284.19</v>
      </c>
      <c r="E7" s="5">
        <f>'[1]02.2020'!$D$24</f>
        <v>83200</v>
      </c>
      <c r="F7" s="5">
        <f>'[1]02.2020'!$E$24</f>
        <v>41600</v>
      </c>
      <c r="G7" s="5">
        <f>E7</f>
        <v>83200</v>
      </c>
      <c r="H7" s="5">
        <f>'Таблица-4'!H6</f>
        <v>41600</v>
      </c>
      <c r="I7" s="5">
        <f>G7</f>
        <v>83200</v>
      </c>
      <c r="J7" s="5">
        <f>H7</f>
        <v>41600</v>
      </c>
      <c r="K7" s="5">
        <v>1</v>
      </c>
      <c r="L7" s="5">
        <f t="shared" ref="L7:L9" si="0">B7-J7</f>
        <v>158400</v>
      </c>
      <c r="M7" s="28">
        <f t="shared" ref="M7:M10" si="1">J7/B7</f>
        <v>0.20799999999999999</v>
      </c>
      <c r="N7" s="5">
        <v>0</v>
      </c>
      <c r="Q7">
        <f>F6+F7</f>
        <v>791033.49</v>
      </c>
      <c r="R7">
        <f>Q7/B25</f>
        <v>0.26970115581316056</v>
      </c>
    </row>
    <row r="8" spans="1:18" ht="24.6" thickBot="1" x14ac:dyDescent="0.35">
      <c r="A8" s="10" t="s">
        <v>72</v>
      </c>
      <c r="B8" s="5">
        <v>683000</v>
      </c>
      <c r="C8" s="5">
        <f>'[1]02.2020'!$D$28+'[1]02.2020'!$D$29+'[1]02.2020'!$D$30+'[1]02.2020'!$D$31+'[1]02.2020'!$D$32+'[1]02.2020'!$D$33</f>
        <v>854250.11</v>
      </c>
      <c r="D8" s="5">
        <f>'[1]02.2020'!$E$28+'[1]02.2020'!$E$29+'[1]02.2020'!$E$30+'[1]02.2020'!$E$31+'[1]02.2020'!$E$32+'[1]02.2020'!$E$33</f>
        <v>597975.07699999993</v>
      </c>
      <c r="E8" s="5">
        <f>'[1]02.2020'!$D$28+'[1]02.2020'!$D$29+'[1]02.2020'!$D$30+'[1]02.2020'!$D$31+'[1]02.2020'!$D$32</f>
        <v>833588.46</v>
      </c>
      <c r="F8" s="5">
        <f>'[1]02.2020'!$E$28+'[1]02.2020'!$E$29+'[1]02.2020'!$E$30+'[1]02.2020'!$E$31+'[1]02.2020'!$E$32</f>
        <v>583511.9219999999</v>
      </c>
      <c r="G8" s="5">
        <f>E8</f>
        <v>833588.46</v>
      </c>
      <c r="H8" s="5">
        <f>F8</f>
        <v>583511.9219999999</v>
      </c>
      <c r="I8" s="5">
        <f>'Таблица-4'!I7</f>
        <v>0</v>
      </c>
      <c r="J8" s="5">
        <f>'Таблица-4'!J7</f>
        <v>0</v>
      </c>
      <c r="K8" s="5">
        <v>0</v>
      </c>
      <c r="L8" s="5">
        <f t="shared" si="0"/>
        <v>683000</v>
      </c>
      <c r="M8" s="28">
        <f t="shared" si="1"/>
        <v>0</v>
      </c>
      <c r="N8" s="5">
        <v>0</v>
      </c>
      <c r="O8">
        <f>L8-H8</f>
        <v>99488.078000000096</v>
      </c>
      <c r="P8">
        <f>O8/L8</f>
        <v>0.14566336456808213</v>
      </c>
      <c r="R8">
        <f>H8/B25</f>
        <v>0.19894712649164675</v>
      </c>
    </row>
    <row r="9" spans="1:18" ht="48.6" thickBot="1" x14ac:dyDescent="0.35">
      <c r="A9" s="10" t="s">
        <v>73</v>
      </c>
      <c r="B9" s="5">
        <v>1150000</v>
      </c>
      <c r="C9" s="5">
        <f>'[1]02.2020'!$D$35+'[1]02.2020'!$D$36+'[1]02.2020'!$D$37+'[1]02.2020'!$D$38+'[1]02.2020'!$D$39+'[1]02.2020'!$D$40</f>
        <v>1149596.6099999999</v>
      </c>
      <c r="D9" s="5">
        <f>C9</f>
        <v>1149596.6099999999</v>
      </c>
      <c r="E9" s="5">
        <f>C9</f>
        <v>1149596.6099999999</v>
      </c>
      <c r="F9" s="5">
        <f>E9</f>
        <v>1149596.6099999999</v>
      </c>
      <c r="G9" s="5">
        <f>E9</f>
        <v>1149596.6099999999</v>
      </c>
      <c r="H9" s="5">
        <f>F9</f>
        <v>1149596.6099999999</v>
      </c>
      <c r="I9" s="5">
        <f>'[1]02.2020'!$D$35</f>
        <v>137255.26</v>
      </c>
      <c r="J9" s="5">
        <f>I9</f>
        <v>137255.26</v>
      </c>
      <c r="K9" s="5">
        <v>1</v>
      </c>
      <c r="L9" s="5">
        <f t="shared" si="0"/>
        <v>1012744.74</v>
      </c>
      <c r="M9" s="28">
        <f t="shared" si="1"/>
        <v>0.11935240000000001</v>
      </c>
      <c r="N9" s="5">
        <v>0</v>
      </c>
    </row>
    <row r="10" spans="1:18" ht="45.6" customHeight="1" thickBot="1" x14ac:dyDescent="0.35">
      <c r="A10" s="10" t="s">
        <v>74</v>
      </c>
      <c r="B10" s="5">
        <v>150000</v>
      </c>
      <c r="C10" s="5">
        <f>'Таблица-4'!B9</f>
        <v>0</v>
      </c>
      <c r="D10" s="5">
        <f>'Таблица-4'!C9</f>
        <v>0</v>
      </c>
      <c r="E10" s="5">
        <f>'Таблица-4'!E9</f>
        <v>0</v>
      </c>
      <c r="F10" s="5">
        <f>'Таблица-4'!F9</f>
        <v>0</v>
      </c>
      <c r="G10" s="5">
        <f>'Таблица-4'!G9</f>
        <v>0</v>
      </c>
      <c r="H10" s="5">
        <f>'Таблица-4'!H9</f>
        <v>0</v>
      </c>
      <c r="I10" s="5">
        <f>'Таблица-4'!I9</f>
        <v>0</v>
      </c>
      <c r="J10" s="5">
        <f>'Таблица-4'!J9</f>
        <v>0</v>
      </c>
      <c r="K10" s="5">
        <v>0</v>
      </c>
      <c r="L10" s="5">
        <v>0</v>
      </c>
      <c r="M10" s="28">
        <f t="shared" si="1"/>
        <v>0</v>
      </c>
      <c r="N10" s="5">
        <v>0</v>
      </c>
      <c r="Q10" s="188"/>
      <c r="R10" s="53"/>
    </row>
    <row r="11" spans="1:18" ht="156.6" hidden="1" customHeight="1" thickBot="1" x14ac:dyDescent="0.35">
      <c r="A11" s="10" t="s">
        <v>62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Q11" s="189"/>
      <c r="R11" s="53"/>
    </row>
    <row r="12" spans="1:18" ht="15" hidden="1" customHeight="1" thickBot="1" x14ac:dyDescent="0.35">
      <c r="A12" s="10" t="s">
        <v>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Q12" s="190">
        <v>583511.92000000004</v>
      </c>
      <c r="R12" s="53"/>
    </row>
    <row r="13" spans="1:18" ht="180.6" hidden="1" customHeight="1" thickBot="1" x14ac:dyDescent="0.35">
      <c r="A13" s="10" t="s">
        <v>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Q13" s="191"/>
      <c r="R13" s="53"/>
    </row>
    <row r="14" spans="1:18" ht="15" hidden="1" thickBot="1" x14ac:dyDescent="0.35">
      <c r="A14" s="10" t="s">
        <v>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8" ht="48.6" hidden="1" customHeight="1" thickBot="1" x14ac:dyDescent="0.35">
      <c r="A15" s="10" t="s">
        <v>64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8" ht="15" hidden="1" thickBot="1" x14ac:dyDescent="0.35">
      <c r="A16" s="10" t="s">
        <v>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8" ht="60.6" hidden="1" customHeight="1" thickBot="1" x14ac:dyDescent="0.35">
      <c r="A17" s="10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8" ht="15" hidden="1" thickBot="1" x14ac:dyDescent="0.35">
      <c r="A18" s="10" t="s">
        <v>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8" ht="60.6" hidden="1" customHeight="1" thickBot="1" x14ac:dyDescent="0.35">
      <c r="A19" s="10" t="s">
        <v>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8" ht="15" hidden="1" thickBot="1" x14ac:dyDescent="0.35">
      <c r="A20" s="10" t="s">
        <v>61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8" ht="48.6" hidden="1" customHeight="1" thickBot="1" x14ac:dyDescent="0.35">
      <c r="A21" s="10" t="s">
        <v>67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8" ht="15" hidden="1" thickBot="1" x14ac:dyDescent="0.35">
      <c r="A22" s="10" t="s">
        <v>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8" ht="48.6" hidden="1" customHeight="1" thickBot="1" x14ac:dyDescent="0.35">
      <c r="A23" s="10" t="s">
        <v>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8" ht="15" hidden="1" thickBot="1" x14ac:dyDescent="0.35">
      <c r="A24" s="10" t="s">
        <v>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8" ht="15" thickBot="1" x14ac:dyDescent="0.35">
      <c r="A25" s="36" t="s">
        <v>69</v>
      </c>
      <c r="B25" s="37">
        <f>SUM(B6:B24)</f>
        <v>2933000</v>
      </c>
      <c r="C25" s="37">
        <f t="shared" ref="C25:N25" si="2">SUM(C6:C24)</f>
        <v>3869417.0999999996</v>
      </c>
      <c r="D25" s="37">
        <f t="shared" si="2"/>
        <v>2647289.3669999996</v>
      </c>
      <c r="E25" s="37">
        <f t="shared" si="2"/>
        <v>3631387.1299999994</v>
      </c>
      <c r="F25" s="37">
        <f t="shared" si="2"/>
        <v>2524142.0219999999</v>
      </c>
      <c r="G25" s="37">
        <f t="shared" si="2"/>
        <v>3631387.1299999994</v>
      </c>
      <c r="H25" s="37">
        <f t="shared" si="2"/>
        <v>2524142.0219999999</v>
      </c>
      <c r="I25" s="37">
        <f t="shared" si="2"/>
        <v>526150.03</v>
      </c>
      <c r="J25" s="37">
        <f t="shared" si="2"/>
        <v>331702.63</v>
      </c>
      <c r="K25" s="37">
        <f t="shared" si="2"/>
        <v>4</v>
      </c>
      <c r="L25" s="37">
        <f t="shared" si="2"/>
        <v>2451297.37</v>
      </c>
      <c r="M25" s="37">
        <f t="shared" si="2"/>
        <v>0.53114889333333337</v>
      </c>
      <c r="N25" s="37">
        <f t="shared" si="2"/>
        <v>0</v>
      </c>
      <c r="Q25" s="188">
        <v>791033.5</v>
      </c>
      <c r="R25" s="53"/>
    </row>
    <row r="26" spans="1:18" ht="15" thickBot="1" x14ac:dyDescent="0.35">
      <c r="F26">
        <f>F25/B25</f>
        <v>0.86060075758608934</v>
      </c>
      <c r="Q26" s="189"/>
      <c r="R26" s="53"/>
    </row>
    <row r="27" spans="1:18" x14ac:dyDescent="0.3">
      <c r="Q27" s="190">
        <v>583511.92000000004</v>
      </c>
      <c r="R27" s="53"/>
    </row>
    <row r="28" spans="1:18" ht="15" thickBot="1" x14ac:dyDescent="0.35">
      <c r="Q28" s="191"/>
      <c r="R28" s="53"/>
    </row>
    <row r="29" spans="1:18" x14ac:dyDescent="0.3">
      <c r="Q29">
        <f>SUM(Q25:Q27)</f>
        <v>1374545.42</v>
      </c>
      <c r="R29">
        <f>Q29/B25</f>
        <v>0.46864828503239003</v>
      </c>
    </row>
  </sheetData>
  <mergeCells count="17">
    <mergeCell ref="A1:N1"/>
    <mergeCell ref="G2:G3"/>
    <mergeCell ref="H2:H3"/>
    <mergeCell ref="I2:I3"/>
    <mergeCell ref="J2:J3"/>
    <mergeCell ref="K2:K3"/>
    <mergeCell ref="N2:N3"/>
    <mergeCell ref="A2:A3"/>
    <mergeCell ref="B2:B3"/>
    <mergeCell ref="C2:C3"/>
    <mergeCell ref="D2:D3"/>
    <mergeCell ref="E2:E3"/>
    <mergeCell ref="F2:F3"/>
    <mergeCell ref="Q10:Q11"/>
    <mergeCell ref="Q12:Q13"/>
    <mergeCell ref="Q25:Q26"/>
    <mergeCell ref="Q27:Q2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P1"/>
    </sheetView>
  </sheetViews>
  <sheetFormatPr defaultRowHeight="14.4" x14ac:dyDescent="0.3"/>
  <cols>
    <col min="1" max="1" width="24.6640625" customWidth="1"/>
    <col min="2" max="2" width="13.6640625" customWidth="1"/>
  </cols>
  <sheetData>
    <row r="1" spans="1:16" ht="15" thickBot="1" x14ac:dyDescent="0.35">
      <c r="A1" s="179" t="s">
        <v>95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6" ht="46.2" thickBot="1" x14ac:dyDescent="0.35">
      <c r="A2" s="186" t="s">
        <v>91</v>
      </c>
      <c r="B2" s="31" t="s">
        <v>45</v>
      </c>
      <c r="C2" s="184" t="s">
        <v>92</v>
      </c>
      <c r="D2" s="185"/>
      <c r="E2" s="184" t="s">
        <v>48</v>
      </c>
      <c r="F2" s="185"/>
      <c r="G2" s="184" t="s">
        <v>49</v>
      </c>
      <c r="H2" s="185"/>
      <c r="I2" s="184" t="s">
        <v>50</v>
      </c>
      <c r="J2" s="185"/>
      <c r="K2" s="184" t="s">
        <v>51</v>
      </c>
      <c r="L2" s="185"/>
      <c r="M2" s="31" t="s">
        <v>52</v>
      </c>
      <c r="N2" s="184" t="s">
        <v>54</v>
      </c>
      <c r="O2" s="185"/>
      <c r="P2" s="31" t="s">
        <v>55</v>
      </c>
    </row>
    <row r="3" spans="1:16" ht="48.6" thickBot="1" x14ac:dyDescent="0.35">
      <c r="A3" s="187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60.6" thickBot="1" x14ac:dyDescent="0.35">
      <c r="A5" s="10" t="s">
        <v>94</v>
      </c>
      <c r="B5" s="5">
        <v>24</v>
      </c>
      <c r="C5" s="5">
        <f>'Таблица-3'!C6+'Таблица-3'!C7</f>
        <v>18</v>
      </c>
      <c r="D5" s="5">
        <f>C5</f>
        <v>18</v>
      </c>
      <c r="E5" s="5">
        <f>'Таблица-3'!E6+'Таблица-3'!E7</f>
        <v>16</v>
      </c>
      <c r="F5" s="5">
        <f>'Таблица-3'!F6+'Таблица-3'!F7</f>
        <v>16</v>
      </c>
      <c r="G5" s="5">
        <f>'Таблица-3'!G6+'Таблица-3'!G7</f>
        <v>16</v>
      </c>
      <c r="H5" s="5">
        <f>'Таблица-3'!H6+'Таблица-3'!H7</f>
        <v>16</v>
      </c>
      <c r="I5" s="5">
        <f>'Таблица-3'!I6+'Таблица-3'!I7</f>
        <v>0</v>
      </c>
      <c r="J5" s="5">
        <f>'Таблица-3'!J6+'Таблица-3'!J7</f>
        <v>0</v>
      </c>
      <c r="K5" s="5">
        <f>'Таблица-3'!K6+'Таблица-3'!K7</f>
        <v>0</v>
      </c>
      <c r="L5" s="5">
        <f>'Таблица-3'!L6+'Таблица-3'!L7</f>
        <v>0</v>
      </c>
      <c r="M5" s="5">
        <f>L5/B5</f>
        <v>0</v>
      </c>
      <c r="N5" s="5">
        <v>0</v>
      </c>
      <c r="O5" s="5">
        <v>0</v>
      </c>
      <c r="P5" s="5">
        <f>O5/B5</f>
        <v>0</v>
      </c>
    </row>
    <row r="6" spans="1:16" ht="60.6" thickBot="1" x14ac:dyDescent="0.35">
      <c r="A6" s="10" t="s">
        <v>34</v>
      </c>
      <c r="B6" s="5">
        <v>24</v>
      </c>
      <c r="C6" s="5">
        <f>'Таблица-3'!C8+'Таблица-3'!C9+'Таблица-3'!C10</f>
        <v>5</v>
      </c>
      <c r="D6" s="5">
        <f>C6</f>
        <v>5</v>
      </c>
      <c r="E6" s="5">
        <f>'Таблица-3'!E8+'Таблица-3'!E9+'Таблица-3'!E10</f>
        <v>5</v>
      </c>
      <c r="F6" s="5">
        <f>'Таблица-3'!F8+'Таблица-3'!F9+'Таблица-3'!F10</f>
        <v>5</v>
      </c>
      <c r="G6" s="5">
        <f>'Таблица-3'!G8+'Таблица-3'!G9+'Таблица-3'!G10</f>
        <v>5</v>
      </c>
      <c r="H6" s="5">
        <f>'Таблица-3'!H8+'Таблица-3'!H9+'Таблица-3'!H10</f>
        <v>5</v>
      </c>
      <c r="I6" s="5">
        <f>'Таблица-3'!I8+'Таблица-3'!I9+'Таблица-3'!I10</f>
        <v>0</v>
      </c>
      <c r="J6" s="5">
        <f>'Таблица-3'!J8+'Таблица-3'!J9+'Таблица-3'!J10</f>
        <v>0</v>
      </c>
      <c r="K6" s="5">
        <f>'Таблица-3'!K8+'Таблица-3'!K9+'Таблица-3'!K10</f>
        <v>0</v>
      </c>
      <c r="L6" s="5">
        <f>'Таблица-3'!L8+'Таблица-3'!L9+'Таблица-3'!L10</f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hidden="1" thickBot="1" x14ac:dyDescent="0.35">
      <c r="A8" s="10" t="s">
        <v>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hidden="1" thickBot="1" x14ac:dyDescent="0.35">
      <c r="A9" s="10" t="s">
        <v>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thickBot="1" x14ac:dyDescent="0.35">
      <c r="A10" s="36" t="s">
        <v>69</v>
      </c>
      <c r="B10" s="37">
        <f>SUM(B5:B9)</f>
        <v>48</v>
      </c>
      <c r="C10" s="37">
        <f t="shared" ref="C10:M10" si="0">SUM(C5:C9)</f>
        <v>23</v>
      </c>
      <c r="D10" s="37">
        <f t="shared" si="0"/>
        <v>23</v>
      </c>
      <c r="E10" s="37">
        <f t="shared" si="0"/>
        <v>21</v>
      </c>
      <c r="F10" s="37">
        <f t="shared" si="0"/>
        <v>21</v>
      </c>
      <c r="G10" s="37">
        <f t="shared" si="0"/>
        <v>21</v>
      </c>
      <c r="H10" s="37">
        <f t="shared" si="0"/>
        <v>21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0</v>
      </c>
      <c r="M10" s="37">
        <f t="shared" si="0"/>
        <v>0</v>
      </c>
      <c r="N10" s="37">
        <f t="shared" ref="N10" si="1">SUM(N5:N9)</f>
        <v>0</v>
      </c>
      <c r="O10" s="37">
        <f t="shared" ref="O10:P10" si="2">SUM(O5:O9)</f>
        <v>0</v>
      </c>
      <c r="P10" s="37">
        <f t="shared" si="2"/>
        <v>0</v>
      </c>
    </row>
  </sheetData>
  <mergeCells count="8">
    <mergeCell ref="N2:O2"/>
    <mergeCell ref="A1:N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P1"/>
    </sheetView>
  </sheetViews>
  <sheetFormatPr defaultRowHeight="14.4" x14ac:dyDescent="0.3"/>
  <cols>
    <col min="1" max="1" width="35" customWidth="1"/>
    <col min="2" max="2" width="13.6640625" customWidth="1"/>
    <col min="3" max="3" width="14" customWidth="1"/>
  </cols>
  <sheetData>
    <row r="1" spans="1:11" ht="15" thickBot="1" x14ac:dyDescent="0.35">
      <c r="A1" s="179" t="s">
        <v>98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2" spans="1:11" ht="80.400000000000006" thickBot="1" x14ac:dyDescent="0.35">
      <c r="A2" s="6" t="s">
        <v>91</v>
      </c>
      <c r="B2" s="7" t="s">
        <v>75</v>
      </c>
      <c r="C2" s="7" t="s">
        <v>96</v>
      </c>
      <c r="D2" s="7" t="s">
        <v>97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7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94</v>
      </c>
      <c r="B4" s="5">
        <f>'Таблица-5'!C6+'Таблица-5'!C7</f>
        <v>1865570.3799999997</v>
      </c>
      <c r="C4" s="5">
        <f>'Таблица-5'!D6+'Таблица-5'!D7</f>
        <v>899717.67999999993</v>
      </c>
      <c r="D4" s="28">
        <f>C4/B4*100</f>
        <v>48.227485258422689</v>
      </c>
      <c r="E4" s="5">
        <f>'Таблица-5'!E6+'Таблица-5'!E7</f>
        <v>1648202.0599999996</v>
      </c>
      <c r="F4" s="5">
        <f>'Таблица-5'!F6+'Таблица-5'!F7</f>
        <v>791033.49</v>
      </c>
      <c r="G4" s="5">
        <f>E4</f>
        <v>1648202.0599999996</v>
      </c>
      <c r="H4" s="5">
        <f>F4</f>
        <v>791033.49</v>
      </c>
      <c r="I4" s="5">
        <v>0</v>
      </c>
      <c r="J4" s="5">
        <v>0</v>
      </c>
      <c r="K4" s="5">
        <v>0</v>
      </c>
    </row>
    <row r="5" spans="1:11" ht="36.6" thickBot="1" x14ac:dyDescent="0.35">
      <c r="A5" s="10" t="s">
        <v>34</v>
      </c>
      <c r="B5" s="5">
        <f>'Таблица-5'!C8+'Таблица-5'!C9+'Таблица-5'!C10</f>
        <v>2003846.7199999997</v>
      </c>
      <c r="C5" s="5">
        <f>'Таблица-5'!D8+'Таблица-5'!D9+'Таблица-5'!D10</f>
        <v>1747571.6869999999</v>
      </c>
      <c r="D5" s="5">
        <f>C5/B5*100</f>
        <v>87.210846496282912</v>
      </c>
      <c r="E5" s="5">
        <f>'Таблица-5'!E8+'Таблица-5'!E9+'Таблица-5'!E10</f>
        <v>1983185.0699999998</v>
      </c>
      <c r="F5" s="5">
        <f>'Таблица-5'!F8+'Таблица-5'!F9+'Таблица-5'!F10</f>
        <v>1733108.5319999997</v>
      </c>
      <c r="G5" s="5">
        <f>E5</f>
        <v>1983185.0699999998</v>
      </c>
      <c r="H5" s="5">
        <f>F5</f>
        <v>1733108.5319999997</v>
      </c>
      <c r="I5" s="5">
        <v>0</v>
      </c>
      <c r="J5" s="5">
        <v>0</v>
      </c>
      <c r="K5" s="5">
        <v>0</v>
      </c>
    </row>
    <row r="6" spans="1:11" ht="15" hidden="1" thickBot="1" x14ac:dyDescent="0.35">
      <c r="A6" s="10" t="s">
        <v>93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hidden="1" thickBot="1" x14ac:dyDescent="0.35">
      <c r="A8" s="10" t="s">
        <v>61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thickBot="1" x14ac:dyDescent="0.35">
      <c r="A9" s="36" t="s">
        <v>69</v>
      </c>
      <c r="B9" s="37">
        <f>SUM(B4:B8)</f>
        <v>3869417.0999999996</v>
      </c>
      <c r="C9" s="37">
        <f t="shared" ref="C9:K9" si="0">SUM(C4:C8)</f>
        <v>2647289.3669999996</v>
      </c>
      <c r="D9" s="37">
        <f t="shared" si="0"/>
        <v>135.43833175470559</v>
      </c>
      <c r="E9" s="37">
        <f t="shared" si="0"/>
        <v>3631387.1299999994</v>
      </c>
      <c r="F9" s="37">
        <f t="shared" si="0"/>
        <v>2524142.0219999999</v>
      </c>
      <c r="G9" s="37">
        <f t="shared" si="0"/>
        <v>3631387.1299999994</v>
      </c>
      <c r="H9" s="37">
        <f t="shared" si="0"/>
        <v>2524142.0219999999</v>
      </c>
      <c r="I9" s="37">
        <f t="shared" si="0"/>
        <v>0</v>
      </c>
      <c r="J9" s="37">
        <f t="shared" si="0"/>
        <v>0</v>
      </c>
      <c r="K9" s="37">
        <f t="shared" si="0"/>
        <v>0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sqref="A1:P1"/>
    </sheetView>
  </sheetViews>
  <sheetFormatPr defaultRowHeight="14.4" x14ac:dyDescent="0.3"/>
  <cols>
    <col min="1" max="1" width="25.44140625" customWidth="1"/>
  </cols>
  <sheetData>
    <row r="1" spans="1:14" ht="15" thickBot="1" x14ac:dyDescent="0.35">
      <c r="A1" s="43" t="s">
        <v>101</v>
      </c>
    </row>
    <row r="2" spans="1:14" ht="45.6" x14ac:dyDescent="0.3">
      <c r="A2" s="186" t="s">
        <v>91</v>
      </c>
      <c r="B2" s="186" t="s">
        <v>86</v>
      </c>
      <c r="C2" s="186" t="s">
        <v>75</v>
      </c>
      <c r="D2" s="186" t="s">
        <v>75</v>
      </c>
      <c r="E2" s="186" t="s">
        <v>78</v>
      </c>
      <c r="F2" s="186" t="s">
        <v>79</v>
      </c>
      <c r="G2" s="186" t="s">
        <v>80</v>
      </c>
      <c r="H2" s="186" t="s">
        <v>81</v>
      </c>
      <c r="I2" s="186" t="s">
        <v>82</v>
      </c>
      <c r="J2" s="186" t="s">
        <v>83</v>
      </c>
      <c r="K2" s="186" t="s">
        <v>87</v>
      </c>
      <c r="L2" s="31" t="s">
        <v>88</v>
      </c>
      <c r="M2" s="31" t="s">
        <v>52</v>
      </c>
      <c r="N2" s="186" t="s">
        <v>84</v>
      </c>
    </row>
    <row r="3" spans="1:14" ht="48.6" thickBot="1" x14ac:dyDescent="0.3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33" t="s">
        <v>89</v>
      </c>
      <c r="M3" s="33" t="s">
        <v>90</v>
      </c>
      <c r="N3" s="187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48.6" thickBot="1" x14ac:dyDescent="0.35">
      <c r="A5" s="10" t="s">
        <v>94</v>
      </c>
      <c r="B5" s="5">
        <f>'Таблица-5'!B6+'Таблица-5'!B7+'Таблица-5'!B8</f>
        <v>1633000</v>
      </c>
      <c r="C5" s="5">
        <f>'Таблица-5'!C6+'Таблица-5'!C7</f>
        <v>1865570.3799999997</v>
      </c>
      <c r="D5" s="5">
        <f>'Таблица-5'!D6+'Таблица-5'!D7</f>
        <v>899717.67999999993</v>
      </c>
      <c r="E5" s="5">
        <f>'Таблица-5'!E6+'Таблица-5'!E7</f>
        <v>1648202.0599999996</v>
      </c>
      <c r="F5" s="5">
        <f>'Таблица-5'!F6+'Таблица-5'!F7</f>
        <v>791033.49</v>
      </c>
      <c r="G5" s="5">
        <f>'Таблица-5'!G6+'Таблица-5'!G7</f>
        <v>1648202.0599999996</v>
      </c>
      <c r="H5" s="5">
        <f>'Таблица-5'!H6+'Таблица-5'!H7</f>
        <v>791033.49</v>
      </c>
      <c r="I5" s="5">
        <v>0</v>
      </c>
      <c r="J5" s="5">
        <v>0</v>
      </c>
      <c r="K5" s="5">
        <v>0</v>
      </c>
      <c r="L5" s="5">
        <f>B5-K5</f>
        <v>1633000</v>
      </c>
      <c r="M5" s="5">
        <f>K5/B5</f>
        <v>0</v>
      </c>
      <c r="N5" s="5">
        <v>0</v>
      </c>
    </row>
    <row r="6" spans="1:14" ht="60.6" thickBot="1" x14ac:dyDescent="0.35">
      <c r="A6" s="10" t="s">
        <v>34</v>
      </c>
      <c r="B6" s="5">
        <f>'Таблица-5'!B9+'Таблица-5'!B10</f>
        <v>1300000</v>
      </c>
      <c r="C6" s="5">
        <f>'Таблица-5'!C8+'Таблица-5'!C9+'Таблица-5'!C10</f>
        <v>2003846.7199999997</v>
      </c>
      <c r="D6" s="5">
        <f>'Таблица-5'!D8+'Таблица-5'!D9+'Таблица-5'!D10</f>
        <v>1747571.6869999999</v>
      </c>
      <c r="E6" s="5">
        <f>'Таблица-5'!E8+'Таблица-5'!E9+'Таблица-5'!E10</f>
        <v>1983185.0699999998</v>
      </c>
      <c r="F6" s="5">
        <f>'Таблица-5'!F8+'Таблица-5'!F9+'Таблица-5'!F10</f>
        <v>1733108.5319999997</v>
      </c>
      <c r="G6" s="5">
        <f>'Таблица-5'!G8+'Таблица-5'!G9+'Таблица-5'!G10</f>
        <v>1983185.0699999998</v>
      </c>
      <c r="H6" s="5">
        <f>'Таблица-5'!H8+'Таблица-5'!H9+'Таблица-5'!H10</f>
        <v>1733108.5319999997</v>
      </c>
      <c r="I6" s="5">
        <v>0</v>
      </c>
      <c r="J6" s="5">
        <v>0</v>
      </c>
      <c r="K6" s="5">
        <v>0</v>
      </c>
      <c r="L6" s="5">
        <f>B6-K6</f>
        <v>1300000</v>
      </c>
      <c r="M6" s="5">
        <f>K6/B6</f>
        <v>0</v>
      </c>
      <c r="N6" s="5">
        <v>0</v>
      </c>
    </row>
    <row r="7" spans="1:14" ht="15" hidden="1" thickBot="1" x14ac:dyDescent="0.35">
      <c r="A7" s="10" t="s">
        <v>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hidden="1" thickBot="1" x14ac:dyDescent="0.35">
      <c r="A8" s="10" t="s">
        <v>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 hidden="1" thickBot="1" x14ac:dyDescent="0.35">
      <c r="A9" s="10" t="s">
        <v>100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 thickBot="1" x14ac:dyDescent="0.35">
      <c r="A10" s="36" t="s">
        <v>69</v>
      </c>
      <c r="B10" s="37">
        <f>SUM(B5:B9)</f>
        <v>2933000</v>
      </c>
      <c r="C10" s="37">
        <f t="shared" ref="C10:N10" si="0">SUM(C5:C9)</f>
        <v>3869417.0999999996</v>
      </c>
      <c r="D10" s="37">
        <f t="shared" si="0"/>
        <v>2647289.3669999996</v>
      </c>
      <c r="E10" s="37">
        <f t="shared" si="0"/>
        <v>3631387.1299999994</v>
      </c>
      <c r="F10" s="37">
        <f t="shared" si="0"/>
        <v>2524142.0219999999</v>
      </c>
      <c r="G10" s="37">
        <f t="shared" si="0"/>
        <v>3631387.1299999994</v>
      </c>
      <c r="H10" s="37">
        <f t="shared" si="0"/>
        <v>2524142.0219999999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2933000</v>
      </c>
      <c r="M10" s="37">
        <f t="shared" si="0"/>
        <v>0</v>
      </c>
      <c r="N10" s="37">
        <f t="shared" si="0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6" zoomScaleNormal="96" workbookViewId="0">
      <selection sqref="A1:P1"/>
    </sheetView>
  </sheetViews>
  <sheetFormatPr defaultRowHeight="14.4" x14ac:dyDescent="0.3"/>
  <cols>
    <col min="1" max="1" width="22.33203125" customWidth="1"/>
    <col min="3" max="3" width="32.109375" customWidth="1"/>
    <col min="4" max="4" width="11.6640625" customWidth="1"/>
  </cols>
  <sheetData>
    <row r="1" spans="1:9" ht="15" thickBot="1" x14ac:dyDescent="0.35">
      <c r="A1" s="179" t="s">
        <v>204</v>
      </c>
      <c r="B1" s="179"/>
      <c r="C1" s="179"/>
      <c r="D1" s="179"/>
      <c r="E1" s="179"/>
      <c r="F1" s="179"/>
      <c r="G1" s="179"/>
      <c r="H1" s="179"/>
      <c r="I1" s="179"/>
    </row>
    <row r="2" spans="1:9" ht="80.400000000000006" thickBot="1" x14ac:dyDescent="0.35">
      <c r="A2" s="6" t="s">
        <v>102</v>
      </c>
      <c r="B2" s="184" t="s">
        <v>103</v>
      </c>
      <c r="C2" s="185"/>
      <c r="D2" s="7" t="s">
        <v>48</v>
      </c>
      <c r="E2" s="7" t="s">
        <v>104</v>
      </c>
      <c r="F2" s="7" t="s">
        <v>105</v>
      </c>
      <c r="G2" s="7" t="s">
        <v>106</v>
      </c>
      <c r="H2" s="7" t="s">
        <v>107</v>
      </c>
      <c r="I2" s="7" t="s">
        <v>108</v>
      </c>
    </row>
    <row r="3" spans="1:9" ht="15" thickBot="1" x14ac:dyDescent="0.35">
      <c r="A3" s="8">
        <v>1</v>
      </c>
      <c r="B3" s="195">
        <v>2</v>
      </c>
      <c r="C3" s="196"/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36.6" thickBot="1" x14ac:dyDescent="0.35">
      <c r="A4" s="192" t="s">
        <v>109</v>
      </c>
      <c r="B4" s="5" t="s">
        <v>110</v>
      </c>
      <c r="C4" s="5" t="s">
        <v>111</v>
      </c>
      <c r="D4" s="5"/>
      <c r="E4" s="5"/>
      <c r="F4" s="5"/>
      <c r="G4" s="5"/>
      <c r="H4" s="5"/>
      <c r="I4" s="5"/>
    </row>
    <row r="5" spans="1:9" ht="84.6" thickBot="1" x14ac:dyDescent="0.35">
      <c r="A5" s="193"/>
      <c r="B5" s="5" t="s">
        <v>112</v>
      </c>
      <c r="C5" s="5" t="s">
        <v>113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49.2" customHeight="1" thickBot="1" x14ac:dyDescent="0.35">
      <c r="A6" s="194"/>
      <c r="B6" s="5" t="s">
        <v>114</v>
      </c>
      <c r="C6" s="5" t="s">
        <v>115</v>
      </c>
      <c r="D6" s="5"/>
      <c r="E6" s="5"/>
      <c r="F6" s="5"/>
      <c r="G6" s="5"/>
      <c r="H6" s="5"/>
      <c r="I6" s="5"/>
    </row>
    <row r="7" spans="1:9" ht="96" customHeight="1" thickBot="1" x14ac:dyDescent="0.35">
      <c r="A7" s="192" t="s">
        <v>116</v>
      </c>
      <c r="B7" s="5" t="s">
        <v>117</v>
      </c>
      <c r="C7" s="5" t="s">
        <v>118</v>
      </c>
      <c r="D7" s="5">
        <v>14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76.2" customHeight="1" thickBot="1" x14ac:dyDescent="0.35">
      <c r="A8" s="194"/>
      <c r="B8" s="5" t="s">
        <v>119</v>
      </c>
      <c r="C8" s="5" t="s">
        <v>120</v>
      </c>
      <c r="D8" s="5"/>
      <c r="E8" s="5"/>
      <c r="F8" s="5"/>
      <c r="G8" s="5"/>
      <c r="H8" s="5"/>
      <c r="I8" s="5"/>
    </row>
    <row r="9" spans="1:9" ht="141" customHeight="1" thickBot="1" x14ac:dyDescent="0.35">
      <c r="A9" s="192" t="s">
        <v>121</v>
      </c>
      <c r="B9" s="5" t="s">
        <v>122</v>
      </c>
      <c r="C9" s="5" t="s">
        <v>123</v>
      </c>
      <c r="D9" s="5"/>
      <c r="E9" s="5"/>
      <c r="F9" s="5"/>
      <c r="G9" s="5"/>
      <c r="H9" s="5"/>
      <c r="I9" s="5"/>
    </row>
    <row r="10" spans="1:9" ht="45" customHeight="1" thickBot="1" x14ac:dyDescent="0.35">
      <c r="A10" s="194"/>
      <c r="B10" s="5" t="s">
        <v>124</v>
      </c>
      <c r="C10" s="5" t="s">
        <v>125</v>
      </c>
      <c r="D10" s="5"/>
      <c r="E10" s="5"/>
      <c r="F10" s="5"/>
      <c r="G10" s="5"/>
      <c r="H10" s="5"/>
      <c r="I10" s="5"/>
    </row>
    <row r="11" spans="1:9" ht="106.2" customHeight="1" thickBot="1" x14ac:dyDescent="0.35">
      <c r="A11" s="192" t="s">
        <v>126</v>
      </c>
      <c r="B11" s="5" t="s">
        <v>127</v>
      </c>
      <c r="C11" s="5" t="s">
        <v>128</v>
      </c>
      <c r="D11" s="5"/>
      <c r="E11" s="5"/>
      <c r="F11" s="5"/>
      <c r="G11" s="5"/>
      <c r="H11" s="5"/>
      <c r="I11" s="5"/>
    </row>
    <row r="12" spans="1:9" ht="36.6" thickBot="1" x14ac:dyDescent="0.35">
      <c r="A12" s="193"/>
      <c r="B12" s="5" t="s">
        <v>129</v>
      </c>
      <c r="C12" s="5" t="s">
        <v>130</v>
      </c>
      <c r="D12" s="5"/>
      <c r="E12" s="5"/>
      <c r="F12" s="5"/>
      <c r="G12" s="5"/>
      <c r="H12" s="5"/>
      <c r="I12" s="5"/>
    </row>
    <row r="13" spans="1:9" ht="24.6" thickBot="1" x14ac:dyDescent="0.35">
      <c r="A13" s="194"/>
      <c r="B13" s="5" t="s">
        <v>131</v>
      </c>
      <c r="C13" s="5" t="s">
        <v>132</v>
      </c>
      <c r="D13" s="5"/>
      <c r="E13" s="5"/>
      <c r="F13" s="5"/>
      <c r="G13" s="5"/>
      <c r="H13" s="5"/>
      <c r="I13" s="5"/>
    </row>
    <row r="14" spans="1:9" ht="36.6" thickBot="1" x14ac:dyDescent="0.35">
      <c r="A14" s="192" t="s">
        <v>133</v>
      </c>
      <c r="B14" s="5" t="s">
        <v>134</v>
      </c>
      <c r="C14" s="5" t="s">
        <v>135</v>
      </c>
      <c r="D14" s="5"/>
      <c r="E14" s="5"/>
      <c r="F14" s="5"/>
      <c r="G14" s="5"/>
      <c r="H14" s="5"/>
      <c r="I14" s="5"/>
    </row>
    <row r="15" spans="1:9" ht="48.6" thickBot="1" x14ac:dyDescent="0.35">
      <c r="A15" s="193"/>
      <c r="B15" s="5" t="s">
        <v>136</v>
      </c>
      <c r="C15" s="5" t="s">
        <v>137</v>
      </c>
      <c r="D15" s="5"/>
      <c r="E15" s="5"/>
      <c r="F15" s="5"/>
      <c r="G15" s="5"/>
      <c r="H15" s="5"/>
      <c r="I15" s="5"/>
    </row>
    <row r="16" spans="1:9" ht="73.2" customHeight="1" thickBot="1" x14ac:dyDescent="0.35">
      <c r="A16" s="193"/>
      <c r="B16" s="5" t="s">
        <v>138</v>
      </c>
      <c r="C16" s="5" t="s">
        <v>139</v>
      </c>
      <c r="D16" s="5"/>
      <c r="E16" s="5"/>
      <c r="F16" s="5"/>
      <c r="G16" s="5"/>
      <c r="H16" s="5"/>
      <c r="I16" s="5"/>
    </row>
    <row r="17" spans="1:9" ht="24.6" thickBot="1" x14ac:dyDescent="0.35">
      <c r="A17" s="193"/>
      <c r="B17" s="5" t="s">
        <v>140</v>
      </c>
      <c r="C17" s="5" t="s">
        <v>141</v>
      </c>
      <c r="D17" s="5"/>
      <c r="E17" s="5"/>
      <c r="F17" s="5"/>
      <c r="G17" s="5"/>
      <c r="H17" s="5"/>
      <c r="I17" s="5"/>
    </row>
    <row r="18" spans="1:9" ht="36.6" thickBot="1" x14ac:dyDescent="0.35">
      <c r="A18" s="194"/>
      <c r="B18" s="5" t="s">
        <v>142</v>
      </c>
      <c r="C18" s="5" t="s">
        <v>143</v>
      </c>
      <c r="D18" s="5"/>
      <c r="E18" s="5"/>
      <c r="F18" s="5"/>
      <c r="G18" s="5"/>
      <c r="H18" s="5"/>
      <c r="I18" s="5"/>
    </row>
    <row r="19" spans="1:9" ht="48.6" thickBot="1" x14ac:dyDescent="0.35">
      <c r="A19" s="192" t="s">
        <v>144</v>
      </c>
      <c r="B19" s="5" t="s">
        <v>145</v>
      </c>
      <c r="C19" s="5" t="s">
        <v>146</v>
      </c>
      <c r="D19" s="5"/>
      <c r="E19" s="5"/>
      <c r="F19" s="5"/>
      <c r="G19" s="5"/>
      <c r="H19" s="5"/>
      <c r="I19" s="5"/>
    </row>
    <row r="20" spans="1:9" ht="24.6" thickBot="1" x14ac:dyDescent="0.35">
      <c r="A20" s="193"/>
      <c r="B20" s="5" t="s">
        <v>147</v>
      </c>
      <c r="C20" s="5" t="s">
        <v>148</v>
      </c>
      <c r="D20" s="5">
        <v>21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48.6" thickBot="1" x14ac:dyDescent="0.35">
      <c r="A21" s="194"/>
      <c r="B21" s="5" t="s">
        <v>149</v>
      </c>
      <c r="C21" s="5" t="s">
        <v>150</v>
      </c>
      <c r="D21" s="5"/>
      <c r="E21" s="5"/>
      <c r="F21" s="5"/>
      <c r="G21" s="5"/>
      <c r="H21" s="5"/>
      <c r="I21" s="5"/>
    </row>
    <row r="22" spans="1:9" ht="15" thickBot="1" x14ac:dyDescent="0.35">
      <c r="A22" s="10"/>
      <c r="B22" s="5" t="s">
        <v>151</v>
      </c>
      <c r="C22" s="5" t="s">
        <v>152</v>
      </c>
      <c r="D22" s="5">
        <v>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</sheetData>
  <mergeCells count="9">
    <mergeCell ref="A14:A18"/>
    <mergeCell ref="A19:A21"/>
    <mergeCell ref="A1:I1"/>
    <mergeCell ref="B2:C2"/>
    <mergeCell ref="B3:C3"/>
    <mergeCell ref="A4:A6"/>
    <mergeCell ref="A7:A8"/>
    <mergeCell ref="A9:A10"/>
    <mergeCell ref="A11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1" zoomScaleNormal="91" workbookViewId="0">
      <selection sqref="A1:P1"/>
    </sheetView>
  </sheetViews>
  <sheetFormatPr defaultRowHeight="14.4" x14ac:dyDescent="0.3"/>
  <cols>
    <col min="1" max="1" width="34.6640625" customWidth="1"/>
    <col min="3" max="3" width="34.33203125" customWidth="1"/>
    <col min="5" max="5" width="33" customWidth="1"/>
    <col min="6" max="6" width="31.33203125" customWidth="1"/>
    <col min="7" max="7" width="12" customWidth="1"/>
    <col min="8" max="8" width="12.109375" customWidth="1"/>
  </cols>
  <sheetData>
    <row r="1" spans="1:8" ht="15" thickBot="1" x14ac:dyDescent="0.35">
      <c r="A1" s="179" t="s">
        <v>203</v>
      </c>
      <c r="B1" s="179"/>
      <c r="C1" s="179"/>
      <c r="D1" s="179"/>
      <c r="E1" s="179"/>
      <c r="F1" s="179"/>
      <c r="G1" s="179"/>
      <c r="H1" s="179"/>
    </row>
    <row r="2" spans="1:8" x14ac:dyDescent="0.3">
      <c r="A2" s="186" t="s">
        <v>153</v>
      </c>
      <c r="B2" s="202" t="s">
        <v>154</v>
      </c>
      <c r="C2" s="203"/>
      <c r="D2" s="202" t="s">
        <v>155</v>
      </c>
      <c r="E2" s="203"/>
      <c r="F2" s="186" t="s">
        <v>0</v>
      </c>
      <c r="G2" s="31" t="s">
        <v>156</v>
      </c>
      <c r="H2" s="31" t="s">
        <v>156</v>
      </c>
    </row>
    <row r="3" spans="1:8" x14ac:dyDescent="0.3">
      <c r="A3" s="201"/>
      <c r="B3" s="204"/>
      <c r="C3" s="205"/>
      <c r="D3" s="204"/>
      <c r="E3" s="205"/>
      <c r="F3" s="201"/>
      <c r="G3" s="44" t="s">
        <v>157</v>
      </c>
      <c r="H3" s="44" t="s">
        <v>157</v>
      </c>
    </row>
    <row r="4" spans="1:8" ht="69" thickBot="1" x14ac:dyDescent="0.35">
      <c r="A4" s="187"/>
      <c r="B4" s="206"/>
      <c r="C4" s="207"/>
      <c r="D4" s="206"/>
      <c r="E4" s="207"/>
      <c r="F4" s="187"/>
      <c r="G4" s="32" t="s">
        <v>158</v>
      </c>
      <c r="H4" s="32" t="s">
        <v>159</v>
      </c>
    </row>
    <row r="5" spans="1:8" ht="15" thickBot="1" x14ac:dyDescent="0.35">
      <c r="A5" s="35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/>
    </row>
    <row r="6" spans="1:8" ht="84.6" thickBot="1" x14ac:dyDescent="0.35">
      <c r="A6" s="10" t="s">
        <v>160</v>
      </c>
      <c r="B6" s="5" t="s">
        <v>161</v>
      </c>
      <c r="C6" s="5" t="s">
        <v>162</v>
      </c>
      <c r="D6" s="5" t="s">
        <v>112</v>
      </c>
      <c r="E6" s="5" t="s">
        <v>163</v>
      </c>
      <c r="F6" s="5" t="s">
        <v>164</v>
      </c>
      <c r="G6" s="4">
        <v>0</v>
      </c>
      <c r="H6" s="5">
        <v>0</v>
      </c>
    </row>
    <row r="7" spans="1:8" ht="60.6" customHeight="1" thickBot="1" x14ac:dyDescent="0.35">
      <c r="A7" s="10" t="s">
        <v>165</v>
      </c>
      <c r="B7" s="5" t="s">
        <v>161</v>
      </c>
      <c r="C7" s="5" t="s">
        <v>162</v>
      </c>
      <c r="D7" s="5" t="s">
        <v>114</v>
      </c>
      <c r="E7" s="5" t="s">
        <v>166</v>
      </c>
      <c r="F7" s="5" t="s">
        <v>167</v>
      </c>
      <c r="G7" s="4">
        <v>0</v>
      </c>
      <c r="H7" s="5">
        <v>0</v>
      </c>
    </row>
    <row r="8" spans="1:8" ht="84.6" thickBot="1" x14ac:dyDescent="0.35">
      <c r="A8" s="192" t="s">
        <v>168</v>
      </c>
      <c r="B8" s="5" t="s">
        <v>169</v>
      </c>
      <c r="C8" s="5" t="s">
        <v>170</v>
      </c>
      <c r="D8" s="5" t="s">
        <v>117</v>
      </c>
      <c r="E8" s="5" t="s">
        <v>171</v>
      </c>
      <c r="F8" s="5" t="s">
        <v>172</v>
      </c>
      <c r="G8" s="4">
        <v>0</v>
      </c>
      <c r="H8" s="5">
        <v>0</v>
      </c>
    </row>
    <row r="9" spans="1:8" ht="300.60000000000002" customHeight="1" thickBot="1" x14ac:dyDescent="0.35">
      <c r="A9" s="193"/>
      <c r="B9" s="5" t="s">
        <v>169</v>
      </c>
      <c r="C9" s="5" t="s">
        <v>170</v>
      </c>
      <c r="D9" s="5" t="s">
        <v>119</v>
      </c>
      <c r="E9" s="5" t="s">
        <v>173</v>
      </c>
      <c r="F9" s="5" t="s">
        <v>172</v>
      </c>
      <c r="G9" s="4">
        <v>0</v>
      </c>
      <c r="H9" s="5">
        <v>0</v>
      </c>
    </row>
    <row r="10" spans="1:8" ht="216.6" customHeight="1" thickBot="1" x14ac:dyDescent="0.35">
      <c r="A10" s="193"/>
      <c r="B10" s="5" t="s">
        <v>174</v>
      </c>
      <c r="C10" s="5" t="s">
        <v>175</v>
      </c>
      <c r="D10" s="5" t="s">
        <v>122</v>
      </c>
      <c r="E10" s="5" t="s">
        <v>176</v>
      </c>
      <c r="F10" s="5" t="s">
        <v>172</v>
      </c>
      <c r="G10" s="4">
        <v>0</v>
      </c>
      <c r="H10" s="5">
        <v>0</v>
      </c>
    </row>
    <row r="11" spans="1:8" ht="96.6" customHeight="1" thickBot="1" x14ac:dyDescent="0.35">
      <c r="A11" s="194"/>
      <c r="B11" s="5" t="s">
        <v>174</v>
      </c>
      <c r="C11" s="5" t="s">
        <v>175</v>
      </c>
      <c r="D11" s="5" t="s">
        <v>124</v>
      </c>
      <c r="E11" s="5" t="s">
        <v>177</v>
      </c>
      <c r="F11" s="5" t="s">
        <v>172</v>
      </c>
      <c r="G11" s="4">
        <v>0</v>
      </c>
      <c r="H11" s="5">
        <v>0</v>
      </c>
    </row>
    <row r="12" spans="1:8" ht="409.6" customHeight="1" thickBot="1" x14ac:dyDescent="0.35">
      <c r="A12" s="192" t="s">
        <v>178</v>
      </c>
      <c r="B12" s="5" t="s">
        <v>179</v>
      </c>
      <c r="C12" s="5" t="s">
        <v>180</v>
      </c>
      <c r="D12" s="5" t="s">
        <v>127</v>
      </c>
      <c r="E12" s="5" t="s">
        <v>181</v>
      </c>
      <c r="F12" s="5" t="s">
        <v>182</v>
      </c>
      <c r="G12" s="4">
        <v>0</v>
      </c>
      <c r="H12" s="5">
        <v>0</v>
      </c>
    </row>
    <row r="13" spans="1:8" ht="132" customHeight="1" thickBot="1" x14ac:dyDescent="0.35">
      <c r="A13" s="193"/>
      <c r="B13" s="34" t="s">
        <v>179</v>
      </c>
      <c r="C13" s="5" t="s">
        <v>180</v>
      </c>
      <c r="D13" s="34" t="s">
        <v>127</v>
      </c>
      <c r="E13" s="45" t="s">
        <v>183</v>
      </c>
      <c r="F13" s="45" t="s">
        <v>182</v>
      </c>
      <c r="G13" s="4">
        <v>0</v>
      </c>
      <c r="H13" s="5">
        <v>0</v>
      </c>
    </row>
    <row r="14" spans="1:8" ht="71.400000000000006" customHeight="1" thickBot="1" x14ac:dyDescent="0.35">
      <c r="A14" s="193"/>
      <c r="B14" s="34" t="s">
        <v>179</v>
      </c>
      <c r="C14" s="5" t="s">
        <v>180</v>
      </c>
      <c r="D14" s="34" t="s">
        <v>129</v>
      </c>
      <c r="E14" s="5" t="s">
        <v>184</v>
      </c>
      <c r="F14" s="45" t="s">
        <v>182</v>
      </c>
      <c r="G14" s="4">
        <v>0</v>
      </c>
      <c r="H14" s="5">
        <v>0</v>
      </c>
    </row>
    <row r="15" spans="1:8" ht="60" customHeight="1" thickBot="1" x14ac:dyDescent="0.35">
      <c r="A15" s="193"/>
      <c r="B15" s="34" t="s">
        <v>179</v>
      </c>
      <c r="C15" s="5" t="s">
        <v>180</v>
      </c>
      <c r="D15" s="34" t="s">
        <v>129</v>
      </c>
      <c r="E15" s="5" t="s">
        <v>185</v>
      </c>
      <c r="F15" s="45" t="s">
        <v>182</v>
      </c>
      <c r="G15" s="4">
        <v>0</v>
      </c>
      <c r="H15" s="5">
        <v>0</v>
      </c>
    </row>
    <row r="16" spans="1:8" ht="71.400000000000006" customHeight="1" thickBot="1" x14ac:dyDescent="0.35">
      <c r="A16" s="193"/>
      <c r="B16" s="34" t="s">
        <v>179</v>
      </c>
      <c r="C16" s="5" t="s">
        <v>180</v>
      </c>
      <c r="D16" s="34" t="s">
        <v>131</v>
      </c>
      <c r="E16" s="45" t="s">
        <v>186</v>
      </c>
      <c r="F16" s="45" t="s">
        <v>182</v>
      </c>
      <c r="G16" s="4">
        <v>0</v>
      </c>
      <c r="H16" s="5">
        <v>0</v>
      </c>
    </row>
    <row r="17" spans="1:8" ht="60" customHeight="1" thickBot="1" x14ac:dyDescent="0.35">
      <c r="A17" s="193"/>
      <c r="B17" s="34" t="s">
        <v>179</v>
      </c>
      <c r="C17" s="5" t="s">
        <v>180</v>
      </c>
      <c r="D17" s="34" t="s">
        <v>131</v>
      </c>
      <c r="E17" s="45" t="s">
        <v>187</v>
      </c>
      <c r="F17" s="45" t="s">
        <v>182</v>
      </c>
      <c r="G17" s="4">
        <v>0</v>
      </c>
      <c r="H17" s="5">
        <v>0</v>
      </c>
    </row>
    <row r="18" spans="1:8" ht="24" customHeight="1" thickBot="1" x14ac:dyDescent="0.35">
      <c r="A18" s="193"/>
      <c r="B18" s="197" t="s">
        <v>188</v>
      </c>
      <c r="C18" s="192" t="s">
        <v>189</v>
      </c>
      <c r="D18" s="197" t="s">
        <v>134</v>
      </c>
      <c r="E18" s="199" t="s">
        <v>190</v>
      </c>
      <c r="F18" s="46" t="s">
        <v>191</v>
      </c>
      <c r="G18" s="4">
        <v>0</v>
      </c>
      <c r="H18" s="5">
        <v>0</v>
      </c>
    </row>
    <row r="19" spans="1:8" ht="48.6" customHeight="1" thickBot="1" x14ac:dyDescent="0.35">
      <c r="A19" s="194"/>
      <c r="B19" s="198"/>
      <c r="C19" s="194"/>
      <c r="D19" s="198"/>
      <c r="E19" s="200"/>
      <c r="F19" s="47" t="s">
        <v>192</v>
      </c>
      <c r="G19" s="4">
        <v>0</v>
      </c>
      <c r="H19" s="5">
        <v>0</v>
      </c>
    </row>
    <row r="20" spans="1:8" ht="24" customHeight="1" thickBot="1" x14ac:dyDescent="0.35">
      <c r="A20" s="192" t="s">
        <v>193</v>
      </c>
      <c r="B20" s="197" t="s">
        <v>188</v>
      </c>
      <c r="C20" s="192" t="s">
        <v>189</v>
      </c>
      <c r="D20" s="197" t="s">
        <v>136</v>
      </c>
      <c r="E20" s="199" t="s">
        <v>194</v>
      </c>
      <c r="F20" s="46" t="s">
        <v>195</v>
      </c>
      <c r="G20" s="4">
        <v>0</v>
      </c>
      <c r="H20" s="5">
        <v>0</v>
      </c>
    </row>
    <row r="21" spans="1:8" ht="108.6" customHeight="1" thickBot="1" x14ac:dyDescent="0.35">
      <c r="A21" s="193"/>
      <c r="B21" s="198"/>
      <c r="C21" s="194"/>
      <c r="D21" s="198"/>
      <c r="E21" s="200"/>
      <c r="F21" s="47" t="s">
        <v>196</v>
      </c>
      <c r="G21" s="4">
        <v>0</v>
      </c>
      <c r="H21" s="5">
        <v>0</v>
      </c>
    </row>
    <row r="22" spans="1:8" ht="24" customHeight="1" thickBot="1" x14ac:dyDescent="0.35">
      <c r="A22" s="193"/>
      <c r="B22" s="197" t="s">
        <v>188</v>
      </c>
      <c r="C22" s="192" t="s">
        <v>189</v>
      </c>
      <c r="D22" s="197" t="s">
        <v>138</v>
      </c>
      <c r="E22" s="199" t="s">
        <v>197</v>
      </c>
      <c r="F22" s="46" t="s">
        <v>195</v>
      </c>
      <c r="G22" s="4">
        <v>0</v>
      </c>
      <c r="H22" s="5">
        <v>0</v>
      </c>
    </row>
    <row r="23" spans="1:8" ht="48.6" customHeight="1" thickBot="1" x14ac:dyDescent="0.35">
      <c r="A23" s="194"/>
      <c r="B23" s="198"/>
      <c r="C23" s="194"/>
      <c r="D23" s="198"/>
      <c r="E23" s="200"/>
      <c r="F23" s="47" t="s">
        <v>196</v>
      </c>
      <c r="G23" s="4">
        <v>0</v>
      </c>
      <c r="H23" s="5">
        <v>0</v>
      </c>
    </row>
    <row r="24" spans="1:8" ht="96.6" customHeight="1" thickBot="1" x14ac:dyDescent="0.35">
      <c r="A24" s="10" t="s">
        <v>178</v>
      </c>
      <c r="B24" s="34" t="s">
        <v>188</v>
      </c>
      <c r="C24" s="5" t="s">
        <v>189</v>
      </c>
      <c r="D24" s="34" t="s">
        <v>140</v>
      </c>
      <c r="E24" s="45" t="s">
        <v>198</v>
      </c>
      <c r="F24" s="45" t="s">
        <v>199</v>
      </c>
      <c r="G24" s="4">
        <v>0</v>
      </c>
      <c r="H24" s="5">
        <v>0</v>
      </c>
    </row>
    <row r="25" spans="1:8" ht="96.6" customHeight="1" thickBot="1" x14ac:dyDescent="0.35">
      <c r="A25" s="10" t="s">
        <v>200</v>
      </c>
      <c r="B25" s="34" t="s">
        <v>188</v>
      </c>
      <c r="C25" s="5" t="s">
        <v>189</v>
      </c>
      <c r="D25" s="34" t="s">
        <v>140</v>
      </c>
      <c r="E25" s="45" t="s">
        <v>198</v>
      </c>
      <c r="F25" s="45" t="s">
        <v>201</v>
      </c>
      <c r="G25" s="4">
        <v>0</v>
      </c>
      <c r="H25" s="5">
        <v>0</v>
      </c>
    </row>
    <row r="26" spans="1:8" ht="96.6" customHeight="1" thickBot="1" x14ac:dyDescent="0.35">
      <c r="A26" s="10" t="s">
        <v>178</v>
      </c>
      <c r="B26" s="34" t="s">
        <v>188</v>
      </c>
      <c r="C26" s="5" t="s">
        <v>189</v>
      </c>
      <c r="D26" s="34" t="s">
        <v>142</v>
      </c>
      <c r="E26" s="45" t="s">
        <v>202</v>
      </c>
      <c r="F26" s="45" t="s">
        <v>199</v>
      </c>
      <c r="G26" s="4">
        <v>0</v>
      </c>
      <c r="H26" s="5">
        <v>0</v>
      </c>
    </row>
  </sheetData>
  <mergeCells count="20">
    <mergeCell ref="E18:E19"/>
    <mergeCell ref="C22:C23"/>
    <mergeCell ref="D22:D23"/>
    <mergeCell ref="E22:E23"/>
    <mergeCell ref="A1:H1"/>
    <mergeCell ref="A20:A23"/>
    <mergeCell ref="B20:B21"/>
    <mergeCell ref="C20:C21"/>
    <mergeCell ref="D20:D21"/>
    <mergeCell ref="E20:E21"/>
    <mergeCell ref="B22:B23"/>
    <mergeCell ref="A2:A4"/>
    <mergeCell ref="B2:C4"/>
    <mergeCell ref="D2:E4"/>
    <mergeCell ref="F2:F4"/>
    <mergeCell ref="A8:A11"/>
    <mergeCell ref="A12:A19"/>
    <mergeCell ref="B18:B19"/>
    <mergeCell ref="C18:C19"/>
    <mergeCell ref="D18:D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P1"/>
    </sheetView>
  </sheetViews>
  <sheetFormatPr defaultRowHeight="14.4" x14ac:dyDescent="0.3"/>
  <cols>
    <col min="1" max="1" width="18.6640625" customWidth="1"/>
    <col min="2" max="2" width="15.109375" customWidth="1"/>
  </cols>
  <sheetData>
    <row r="1" spans="1:16" ht="15" thickBot="1" x14ac:dyDescent="0.35">
      <c r="A1" s="179" t="s">
        <v>267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</row>
    <row r="2" spans="1:16" ht="46.2" thickBot="1" x14ac:dyDescent="0.35">
      <c r="A2" s="186" t="s">
        <v>205</v>
      </c>
      <c r="B2" s="31" t="s">
        <v>45</v>
      </c>
      <c r="C2" s="184" t="s">
        <v>47</v>
      </c>
      <c r="D2" s="185"/>
      <c r="E2" s="184" t="s">
        <v>48</v>
      </c>
      <c r="F2" s="185"/>
      <c r="G2" s="184" t="s">
        <v>49</v>
      </c>
      <c r="H2" s="185"/>
      <c r="I2" s="184" t="s">
        <v>50</v>
      </c>
      <c r="J2" s="185"/>
      <c r="K2" s="184" t="s">
        <v>51</v>
      </c>
      <c r="L2" s="185"/>
      <c r="M2" s="31" t="s">
        <v>52</v>
      </c>
      <c r="N2" s="184" t="s">
        <v>54</v>
      </c>
      <c r="O2" s="185"/>
      <c r="P2" s="31" t="s">
        <v>55</v>
      </c>
    </row>
    <row r="3" spans="1:16" ht="48.6" thickBot="1" x14ac:dyDescent="0.35">
      <c r="A3" s="187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thickBot="1" x14ac:dyDescent="0.35">
      <c r="A7" s="10" t="s">
        <v>208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thickBot="1" x14ac:dyDescent="0.35">
      <c r="A8" s="10" t="s">
        <v>209</v>
      </c>
      <c r="B8" s="5">
        <v>8</v>
      </c>
      <c r="C8" s="5">
        <v>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ht="15" thickBot="1" x14ac:dyDescent="0.35">
      <c r="A9" s="10" t="s">
        <v>210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4.6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36.6" thickBot="1" x14ac:dyDescent="0.35">
      <c r="A13" s="10" t="s">
        <v>214</v>
      </c>
      <c r="B13" s="5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thickBot="1" x14ac:dyDescent="0.35">
      <c r="A14" s="49" t="s">
        <v>215</v>
      </c>
      <c r="B14" s="5"/>
      <c r="C14" s="50">
        <v>13</v>
      </c>
      <c r="D14" s="50">
        <f>C14</f>
        <v>13</v>
      </c>
      <c r="E14" s="50">
        <v>11</v>
      </c>
      <c r="F14" s="50">
        <f t="shared" ref="F14:H15" si="0">E14</f>
        <v>11</v>
      </c>
      <c r="G14" s="50">
        <f t="shared" si="0"/>
        <v>11</v>
      </c>
      <c r="H14" s="50">
        <f t="shared" si="0"/>
        <v>11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ht="15" thickBot="1" x14ac:dyDescent="0.35">
      <c r="A15" s="49" t="s">
        <v>216</v>
      </c>
      <c r="B15" s="5"/>
      <c r="C15" s="50">
        <v>5</v>
      </c>
      <c r="D15" s="50">
        <f>C15</f>
        <v>5</v>
      </c>
      <c r="E15" s="50">
        <v>5</v>
      </c>
      <c r="F15" s="50">
        <f t="shared" si="0"/>
        <v>5</v>
      </c>
      <c r="G15" s="50">
        <f t="shared" si="0"/>
        <v>5</v>
      </c>
      <c r="H15" s="50">
        <f t="shared" si="0"/>
        <v>5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ht="24.6" thickBot="1" x14ac:dyDescent="0.35">
      <c r="A16" s="49" t="s">
        <v>217</v>
      </c>
      <c r="B16" s="5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6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thickBot="1" x14ac:dyDescent="0.35">
      <c r="A18" s="36" t="s">
        <v>219</v>
      </c>
      <c r="B18" s="37">
        <f>SUM(B7:B17)</f>
        <v>48</v>
      </c>
      <c r="C18" s="37">
        <f t="shared" ref="C18:P18" si="1">SUM(C7:C17)</f>
        <v>23</v>
      </c>
      <c r="D18" s="37">
        <f t="shared" si="1"/>
        <v>23</v>
      </c>
      <c r="E18" s="37">
        <f t="shared" si="1"/>
        <v>21</v>
      </c>
      <c r="F18" s="37">
        <f t="shared" si="1"/>
        <v>21</v>
      </c>
      <c r="G18" s="37">
        <f t="shared" si="1"/>
        <v>21</v>
      </c>
      <c r="H18" s="37">
        <f t="shared" si="1"/>
        <v>21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7">
        <f t="shared" si="1"/>
        <v>0</v>
      </c>
      <c r="M18" s="37">
        <f t="shared" si="1"/>
        <v>0</v>
      </c>
      <c r="N18" s="37">
        <f t="shared" si="1"/>
        <v>0</v>
      </c>
      <c r="O18" s="37">
        <f t="shared" si="1"/>
        <v>0</v>
      </c>
      <c r="P18" s="37">
        <f t="shared" si="1"/>
        <v>0</v>
      </c>
    </row>
    <row r="19" spans="1:16" ht="15" hidden="1" thickBot="1" x14ac:dyDescent="0.35">
      <c r="A19" s="48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hidden="1" thickBot="1" x14ac:dyDescent="0.35">
      <c r="A20" s="48" t="s">
        <v>220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36.6" hidden="1" thickBot="1" x14ac:dyDescent="0.35">
      <c r="A21" s="10" t="s">
        <v>221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hidden="1" thickBot="1" x14ac:dyDescent="0.35">
      <c r="A22" s="48" t="s">
        <v>222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hidden="1" thickBot="1" x14ac:dyDescent="0.35">
      <c r="A24" s="48" t="s">
        <v>223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36.6" hidden="1" thickBot="1" x14ac:dyDescent="0.35">
      <c r="A25" s="10" t="s">
        <v>221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hidden="1" thickBot="1" x14ac:dyDescent="0.35">
      <c r="A26" s="48" t="s">
        <v>224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" hidden="1" thickBot="1" x14ac:dyDescent="0.35">
      <c r="A27" s="4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" hidden="1" thickBot="1" x14ac:dyDescent="0.35">
      <c r="A28" s="48" t="s">
        <v>225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36.6" hidden="1" thickBot="1" x14ac:dyDescent="0.35">
      <c r="A29" s="10" t="s">
        <v>221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" hidden="1" thickBot="1" x14ac:dyDescent="0.35">
      <c r="A30" s="48" t="s">
        <v>226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" hidden="1" thickBo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" hidden="1" thickBot="1" x14ac:dyDescent="0.35">
      <c r="A32" s="48" t="s">
        <v>227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36.6" hidden="1" thickBot="1" x14ac:dyDescent="0.35">
      <c r="A33" s="10" t="s">
        <v>221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" hidden="1" thickBot="1" x14ac:dyDescent="0.35">
      <c r="A34" s="48" t="s">
        <v>228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" hidden="1" thickBo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" hidden="1" thickBot="1" x14ac:dyDescent="0.35">
      <c r="A36" s="48" t="s">
        <v>229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36.6" hidden="1" thickBot="1" x14ac:dyDescent="0.35">
      <c r="A37" s="10" t="s">
        <v>221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" hidden="1" thickBot="1" x14ac:dyDescent="0.35">
      <c r="A38" s="48" t="s">
        <v>230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thickBot="1" x14ac:dyDescent="0.35">
      <c r="A39" s="48" t="s">
        <v>231</v>
      </c>
      <c r="B39" s="5">
        <f>B18</f>
        <v>48</v>
      </c>
      <c r="C39" s="5">
        <f t="shared" ref="C39:P39" si="2">C18</f>
        <v>23</v>
      </c>
      <c r="D39" s="5">
        <f t="shared" si="2"/>
        <v>23</v>
      </c>
      <c r="E39" s="5">
        <f t="shared" si="2"/>
        <v>21</v>
      </c>
      <c r="F39" s="5">
        <f t="shared" si="2"/>
        <v>21</v>
      </c>
      <c r="G39" s="5">
        <f t="shared" si="2"/>
        <v>21</v>
      </c>
      <c r="H39" s="5">
        <f t="shared" si="2"/>
        <v>21</v>
      </c>
      <c r="I39" s="5">
        <f t="shared" si="2"/>
        <v>0</v>
      </c>
      <c r="J39" s="5">
        <f t="shared" si="2"/>
        <v>0</v>
      </c>
      <c r="K39" s="5">
        <f t="shared" si="2"/>
        <v>0</v>
      </c>
      <c r="L39" s="5">
        <f t="shared" si="2"/>
        <v>0</v>
      </c>
      <c r="M39" s="5">
        <f t="shared" si="2"/>
        <v>0</v>
      </c>
      <c r="N39" s="5">
        <f t="shared" si="2"/>
        <v>0</v>
      </c>
      <c r="O39" s="5">
        <f t="shared" si="2"/>
        <v>0</v>
      </c>
      <c r="P39" s="5">
        <f t="shared" si="2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sqref="A1:P1"/>
    </sheetView>
  </sheetViews>
  <sheetFormatPr defaultRowHeight="14.4" x14ac:dyDescent="0.3"/>
  <cols>
    <col min="1" max="1" width="24" customWidth="1"/>
    <col min="5" max="5" width="10.33203125" customWidth="1"/>
  </cols>
  <sheetData>
    <row r="1" spans="1:14" ht="15" thickBot="1" x14ac:dyDescent="0.35">
      <c r="A1" s="43" t="s">
        <v>268</v>
      </c>
    </row>
    <row r="2" spans="1:14" ht="45.6" x14ac:dyDescent="0.3">
      <c r="A2" s="186" t="s">
        <v>205</v>
      </c>
      <c r="B2" s="186" t="s">
        <v>86</v>
      </c>
      <c r="C2" s="186" t="s">
        <v>232</v>
      </c>
      <c r="D2" s="186" t="s">
        <v>75</v>
      </c>
      <c r="E2" s="186" t="s">
        <v>78</v>
      </c>
      <c r="F2" s="186" t="s">
        <v>79</v>
      </c>
      <c r="G2" s="186" t="s">
        <v>80</v>
      </c>
      <c r="H2" s="186" t="s">
        <v>81</v>
      </c>
      <c r="I2" s="186" t="s">
        <v>82</v>
      </c>
      <c r="J2" s="186" t="s">
        <v>83</v>
      </c>
      <c r="K2" s="186" t="s">
        <v>87</v>
      </c>
      <c r="L2" s="31" t="s">
        <v>88</v>
      </c>
      <c r="M2" s="31" t="s">
        <v>52</v>
      </c>
      <c r="N2" s="186" t="s">
        <v>84</v>
      </c>
    </row>
    <row r="3" spans="1:14" ht="48.6" thickBot="1" x14ac:dyDescent="0.3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33" t="s">
        <v>89</v>
      </c>
      <c r="M3" s="33" t="s">
        <v>90</v>
      </c>
      <c r="N3" s="187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 thickBot="1" x14ac:dyDescent="0.35">
      <c r="A7" s="10" t="s">
        <v>208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thickBot="1" x14ac:dyDescent="0.35">
      <c r="A8" s="10" t="s">
        <v>209</v>
      </c>
      <c r="B8" s="5">
        <f>'Таблица-5'!B9</f>
        <v>1150000</v>
      </c>
      <c r="C8" s="5">
        <f>'Таблица-5'!C9</f>
        <v>1149596.6099999999</v>
      </c>
      <c r="D8" s="5">
        <f>'Таблица-5'!D9</f>
        <v>1149596.6099999999</v>
      </c>
      <c r="E8" s="5">
        <f>'Таблица-5'!E9</f>
        <v>1149596.6099999999</v>
      </c>
      <c r="F8" s="5">
        <f>'Таблица-5'!F9</f>
        <v>1149596.6099999999</v>
      </c>
      <c r="G8" s="5">
        <f>'Таблица-5'!G9</f>
        <v>1149596.6099999999</v>
      </c>
      <c r="H8" s="5">
        <f>'Таблица-5'!H9</f>
        <v>1149596.6099999999</v>
      </c>
      <c r="I8" s="5">
        <f>'Таблица-5'!I9</f>
        <v>137255.26</v>
      </c>
      <c r="J8" s="5">
        <f>'Таблица-5'!J9</f>
        <v>137255.26</v>
      </c>
      <c r="K8" s="5">
        <f>'Таблица-5'!K9</f>
        <v>1</v>
      </c>
      <c r="L8" s="5">
        <f>B8-K8</f>
        <v>1149999</v>
      </c>
      <c r="M8" s="5">
        <f>K8/B8</f>
        <v>8.6956521739130438E-7</v>
      </c>
      <c r="N8" s="5">
        <f>'Таблица-5'!N9</f>
        <v>0</v>
      </c>
    </row>
    <row r="9" spans="1:14" ht="15" thickBot="1" x14ac:dyDescent="0.35">
      <c r="A9" s="10" t="s">
        <v>210</v>
      </c>
      <c r="B9" s="5">
        <f>'Таблица-5'!B10</f>
        <v>150000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>B9-K9</f>
        <v>150000</v>
      </c>
      <c r="M9" s="5">
        <v>0</v>
      </c>
      <c r="N9" s="5">
        <v>0</v>
      </c>
    </row>
    <row r="10" spans="1:14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6.6" thickBot="1" x14ac:dyDescent="0.35">
      <c r="A13" s="10" t="s">
        <v>214</v>
      </c>
      <c r="B13" s="5">
        <f>'Таблица-5'!B6+'Таблица-5'!B7+'Таблица-5'!B8</f>
        <v>1633000</v>
      </c>
      <c r="C13" s="5"/>
      <c r="D13" s="5"/>
      <c r="E13" s="5"/>
      <c r="F13" s="5"/>
      <c r="G13" s="5"/>
      <c r="H13" s="5"/>
      <c r="I13" s="5"/>
      <c r="J13" s="5"/>
      <c r="K13" s="5"/>
      <c r="L13" s="5">
        <f>B13</f>
        <v>1633000</v>
      </c>
      <c r="M13" s="5"/>
      <c r="N13" s="5"/>
    </row>
    <row r="14" spans="1:14" ht="15" thickBot="1" x14ac:dyDescent="0.35">
      <c r="A14" s="49" t="s">
        <v>215</v>
      </c>
      <c r="B14" s="5"/>
      <c r="C14" s="5">
        <v>1261862.23</v>
      </c>
      <c r="D14" s="5">
        <v>597863.61999999988</v>
      </c>
      <c r="E14" s="5">
        <v>1170003.9099999999</v>
      </c>
      <c r="F14" s="5">
        <v>551934.42999999993</v>
      </c>
      <c r="G14" s="5">
        <f>E14</f>
        <v>1170003.9099999999</v>
      </c>
      <c r="H14" s="5">
        <f>F14</f>
        <v>551934.42999999993</v>
      </c>
      <c r="I14" s="5">
        <v>0</v>
      </c>
      <c r="J14" s="5">
        <v>0</v>
      </c>
      <c r="K14" s="5">
        <v>0</v>
      </c>
      <c r="L14" s="5"/>
      <c r="M14" s="5">
        <v>0</v>
      </c>
      <c r="N14" s="5">
        <v>0</v>
      </c>
    </row>
    <row r="15" spans="1:14" ht="15" thickBot="1" x14ac:dyDescent="0.35">
      <c r="A15" s="49" t="s">
        <v>216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" thickBot="1" x14ac:dyDescent="0.35">
      <c r="A16" s="49" t="s">
        <v>217</v>
      </c>
      <c r="B16" s="5"/>
      <c r="C16" s="5">
        <v>540953.15</v>
      </c>
      <c r="D16" s="5">
        <v>270476.56</v>
      </c>
      <c r="E16" s="5">
        <v>478198.15</v>
      </c>
      <c r="F16" s="5">
        <v>239099.06</v>
      </c>
      <c r="G16" s="5">
        <f>F16</f>
        <v>239099.06</v>
      </c>
      <c r="H16" s="5">
        <f>G16</f>
        <v>239099.06</v>
      </c>
      <c r="I16" s="5">
        <v>0</v>
      </c>
      <c r="J16" s="5">
        <v>0</v>
      </c>
      <c r="K16" s="5">
        <v>0</v>
      </c>
      <c r="L16" s="5"/>
      <c r="M16" s="5">
        <v>0</v>
      </c>
      <c r="N16" s="5">
        <v>0</v>
      </c>
    </row>
    <row r="17" spans="1:14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 thickBot="1" x14ac:dyDescent="0.35">
      <c r="A18" s="36" t="s">
        <v>219</v>
      </c>
      <c r="B18" s="37">
        <f>SUM(B5:B17)</f>
        <v>2933000</v>
      </c>
      <c r="C18" s="37">
        <f>SUM(C5:C17)</f>
        <v>2952411.9899999998</v>
      </c>
      <c r="D18" s="37">
        <f>SUM(D5:D17)</f>
        <v>2017936.7899999998</v>
      </c>
      <c r="E18" s="37">
        <f>SUM(E5:E17)</f>
        <v>2797798.6699999995</v>
      </c>
      <c r="F18" s="37">
        <f t="shared" ref="F18:N18" si="0">SUM(F5:F17)</f>
        <v>1940630.0999999999</v>
      </c>
      <c r="G18" s="37">
        <f t="shared" si="0"/>
        <v>2558699.5799999996</v>
      </c>
      <c r="H18" s="37">
        <f t="shared" si="0"/>
        <v>1940630.0999999999</v>
      </c>
      <c r="I18" s="37">
        <f t="shared" si="0"/>
        <v>137255.26</v>
      </c>
      <c r="J18" s="37">
        <f t="shared" si="0"/>
        <v>137255.26</v>
      </c>
      <c r="K18" s="37">
        <f t="shared" si="0"/>
        <v>1</v>
      </c>
      <c r="L18" s="37">
        <f t="shared" si="0"/>
        <v>2932999</v>
      </c>
      <c r="M18" s="37">
        <f t="shared" si="0"/>
        <v>8.6956521739130438E-7</v>
      </c>
      <c r="N18" s="37">
        <f t="shared" si="0"/>
        <v>0</v>
      </c>
    </row>
    <row r="19" spans="1:14" ht="15" hidden="1" thickBot="1" x14ac:dyDescent="0.3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" hidden="1" thickBot="1" x14ac:dyDescent="0.35">
      <c r="A20" s="36" t="s">
        <v>220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36.6" hidden="1" thickBot="1" x14ac:dyDescent="0.35">
      <c r="A21" s="51" t="s">
        <v>221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" hidden="1" thickBot="1" x14ac:dyDescent="0.35">
      <c r="A22" s="36" t="s">
        <v>222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5" hidden="1" thickBot="1" x14ac:dyDescent="0.3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5" hidden="1" thickBot="1" x14ac:dyDescent="0.35">
      <c r="A24" s="36" t="s">
        <v>223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6.6" hidden="1" thickBot="1" x14ac:dyDescent="0.35">
      <c r="A25" s="51" t="s">
        <v>221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5" hidden="1" thickBot="1" x14ac:dyDescent="0.35">
      <c r="A26" s="36" t="s">
        <v>224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5" hidden="1" thickBot="1" x14ac:dyDescent="0.3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5" hidden="1" thickBot="1" x14ac:dyDescent="0.35">
      <c r="A28" s="36" t="s">
        <v>225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36.6" hidden="1" thickBot="1" x14ac:dyDescent="0.35">
      <c r="A29" s="51" t="s">
        <v>221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" hidden="1" thickBot="1" x14ac:dyDescent="0.35">
      <c r="A30" s="36" t="s">
        <v>226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hidden="1" thickBot="1" x14ac:dyDescent="0.3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hidden="1" thickBot="1" x14ac:dyDescent="0.35">
      <c r="A32" s="36" t="s">
        <v>227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36.6" hidden="1" thickBot="1" x14ac:dyDescent="0.35">
      <c r="A33" s="51" t="s">
        <v>221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hidden="1" thickBot="1" x14ac:dyDescent="0.35">
      <c r="A34" s="36" t="s">
        <v>228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hidden="1" thickBot="1" x14ac:dyDescent="0.3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hidden="1" thickBot="1" x14ac:dyDescent="0.35">
      <c r="A36" s="36" t="s">
        <v>229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36.6" hidden="1" thickBot="1" x14ac:dyDescent="0.35">
      <c r="A37" s="51" t="s">
        <v>221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hidden="1" thickBot="1" x14ac:dyDescent="0.35">
      <c r="A38" s="36" t="s">
        <v>230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thickBot="1" x14ac:dyDescent="0.35">
      <c r="A39" s="36" t="s">
        <v>231</v>
      </c>
      <c r="B39" s="37">
        <f>B18</f>
        <v>2933000</v>
      </c>
      <c r="C39" s="37">
        <f>C18</f>
        <v>2952411.9899999998</v>
      </c>
      <c r="D39" s="37">
        <f>D18</f>
        <v>2017936.7899999998</v>
      </c>
      <c r="E39" s="37">
        <f>E18</f>
        <v>2797798.6699999995</v>
      </c>
      <c r="F39" s="37">
        <f t="shared" ref="F39:N39" si="1">F18</f>
        <v>1940630.0999999999</v>
      </c>
      <c r="G39" s="37">
        <f t="shared" si="1"/>
        <v>2558699.5799999996</v>
      </c>
      <c r="H39" s="37">
        <f t="shared" si="1"/>
        <v>1940630.0999999999</v>
      </c>
      <c r="I39" s="37">
        <f t="shared" si="1"/>
        <v>137255.26</v>
      </c>
      <c r="J39" s="37">
        <f t="shared" si="1"/>
        <v>137255.26</v>
      </c>
      <c r="K39" s="37">
        <f t="shared" si="1"/>
        <v>1</v>
      </c>
      <c r="L39" s="37">
        <f t="shared" si="1"/>
        <v>2932999</v>
      </c>
      <c r="M39" s="37">
        <f t="shared" si="1"/>
        <v>8.6956521739130438E-7</v>
      </c>
      <c r="N39" s="37">
        <f t="shared" si="1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abSelected="1" view="pageBreakPreview" topLeftCell="A10" zoomScaleNormal="100" zoomScaleSheetLayoutView="100" workbookViewId="0">
      <selection activeCell="E54" sqref="E54"/>
    </sheetView>
  </sheetViews>
  <sheetFormatPr defaultColWidth="9.109375" defaultRowHeight="14.4" x14ac:dyDescent="0.3"/>
  <cols>
    <col min="1" max="1" width="9.109375" style="55"/>
    <col min="2" max="2" width="32.5546875" style="55" customWidth="1"/>
    <col min="3" max="3" width="30.109375" style="55" customWidth="1"/>
    <col min="4" max="4" width="53.88671875" style="55" customWidth="1"/>
    <col min="5" max="5" width="19.88671875" style="55" customWidth="1"/>
    <col min="6" max="6" width="16.44140625" style="55" customWidth="1"/>
    <col min="7" max="7" width="12.88671875" style="55" customWidth="1"/>
    <col min="8" max="8" width="14.88671875" style="55" hidden="1" customWidth="1"/>
    <col min="9" max="9" width="14.5546875" style="55" hidden="1" customWidth="1"/>
    <col min="10" max="10" width="14.6640625" style="55" hidden="1" customWidth="1"/>
    <col min="11" max="11" width="19.44140625" style="55" hidden="1" customWidth="1"/>
    <col min="12" max="12" width="14.109375" style="55" hidden="1" customWidth="1"/>
    <col min="13" max="13" width="14.33203125" style="55" hidden="1" customWidth="1"/>
    <col min="14" max="14" width="14.109375" style="55" hidden="1" customWidth="1"/>
    <col min="15" max="15" width="13.5546875" style="55" hidden="1" customWidth="1"/>
    <col min="16" max="16" width="9.5546875" style="55" hidden="1" customWidth="1"/>
    <col min="17" max="18" width="0" style="55" hidden="1" customWidth="1"/>
    <col min="19" max="19" width="27" style="55" customWidth="1"/>
    <col min="20" max="20" width="10" style="55" customWidth="1"/>
    <col min="21" max="21" width="16.21875" style="55" customWidth="1"/>
    <col min="22" max="22" width="9.44140625" style="55" bestFit="1" customWidth="1"/>
    <col min="23" max="23" width="14.6640625" style="55" customWidth="1"/>
    <col min="24" max="16384" width="9.109375" style="55"/>
  </cols>
  <sheetData>
    <row r="1" spans="1:22" ht="129.75" customHeight="1" x14ac:dyDescent="0.3"/>
    <row r="2" spans="1:22" ht="105.75" customHeight="1" thickBot="1" x14ac:dyDescent="0.55000000000000004">
      <c r="B2" s="210" t="s">
        <v>424</v>
      </c>
      <c r="C2" s="211"/>
      <c r="D2" s="211"/>
      <c r="E2" s="211"/>
      <c r="F2" s="211"/>
      <c r="G2" s="212"/>
      <c r="H2" s="60"/>
      <c r="I2" s="60"/>
      <c r="J2" s="60"/>
      <c r="K2" s="60"/>
      <c r="L2" s="60"/>
      <c r="M2" s="60"/>
      <c r="N2" s="60"/>
      <c r="O2" s="60"/>
      <c r="P2" s="60"/>
      <c r="Q2" s="52"/>
      <c r="R2" s="52"/>
    </row>
    <row r="3" spans="1:22" ht="56.4" customHeight="1" x14ac:dyDescent="0.3">
      <c r="B3" s="208" t="s">
        <v>340</v>
      </c>
      <c r="C3" s="208" t="s">
        <v>233</v>
      </c>
      <c r="D3" s="208" t="s">
        <v>234</v>
      </c>
      <c r="E3" s="208" t="s">
        <v>232</v>
      </c>
      <c r="F3" s="208" t="s">
        <v>75</v>
      </c>
      <c r="G3" s="208" t="s">
        <v>235</v>
      </c>
      <c r="H3" s="208" t="s">
        <v>78</v>
      </c>
      <c r="I3" s="208" t="s">
        <v>79</v>
      </c>
      <c r="J3" s="208" t="s">
        <v>236</v>
      </c>
      <c r="K3" s="208" t="s">
        <v>237</v>
      </c>
      <c r="L3" s="208" t="s">
        <v>80</v>
      </c>
      <c r="M3" s="208" t="s">
        <v>81</v>
      </c>
      <c r="N3" s="208" t="s">
        <v>238</v>
      </c>
      <c r="O3" s="73" t="s">
        <v>239</v>
      </c>
      <c r="P3" s="208" t="s">
        <v>84</v>
      </c>
      <c r="Q3" s="74"/>
      <c r="R3" s="74"/>
    </row>
    <row r="4" spans="1:22" ht="29.4" thickBot="1" x14ac:dyDescent="0.35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75" t="s">
        <v>240</v>
      </c>
      <c r="P4" s="209"/>
      <c r="Q4" s="74"/>
      <c r="R4" s="74"/>
    </row>
    <row r="5" spans="1:22" ht="15" thickBot="1" x14ac:dyDescent="0.35">
      <c r="B5" s="76">
        <v>1</v>
      </c>
      <c r="C5" s="77">
        <v>2</v>
      </c>
      <c r="D5" s="77">
        <v>3</v>
      </c>
      <c r="E5" s="77">
        <v>4</v>
      </c>
      <c r="F5" s="77">
        <v>5</v>
      </c>
      <c r="G5" s="77">
        <v>6</v>
      </c>
      <c r="H5" s="77">
        <v>7</v>
      </c>
      <c r="I5" s="77">
        <v>8</v>
      </c>
      <c r="J5" s="77">
        <v>9</v>
      </c>
      <c r="K5" s="77">
        <v>10</v>
      </c>
      <c r="L5" s="77">
        <v>11</v>
      </c>
      <c r="M5" s="77">
        <v>12</v>
      </c>
      <c r="N5" s="77">
        <v>13</v>
      </c>
      <c r="O5" s="77">
        <v>14</v>
      </c>
      <c r="P5" s="77">
        <v>15</v>
      </c>
      <c r="Q5" s="78"/>
      <c r="R5" s="78"/>
    </row>
    <row r="6" spans="1:22" ht="29.4" thickBot="1" x14ac:dyDescent="0.35">
      <c r="B6" s="79" t="s">
        <v>60</v>
      </c>
      <c r="C6" s="80"/>
      <c r="D6" s="80"/>
      <c r="E6" s="123"/>
      <c r="F6" s="123"/>
      <c r="G6" s="123"/>
      <c r="H6" s="123"/>
      <c r="I6" s="123"/>
      <c r="J6" s="123"/>
      <c r="K6" s="124"/>
      <c r="L6" s="123"/>
      <c r="M6" s="123"/>
      <c r="N6" s="123"/>
      <c r="O6" s="123"/>
      <c r="P6" s="123"/>
      <c r="Q6" s="81"/>
      <c r="R6" s="81"/>
    </row>
    <row r="7" spans="1:22" ht="45" customHeight="1" x14ac:dyDescent="0.3">
      <c r="B7" s="221" t="s">
        <v>70</v>
      </c>
      <c r="C7" s="222"/>
      <c r="D7" s="222"/>
      <c r="E7" s="127"/>
      <c r="F7" s="128"/>
      <c r="G7" s="128"/>
      <c r="H7" s="128"/>
      <c r="I7" s="128"/>
      <c r="J7" s="128"/>
      <c r="K7" s="129"/>
      <c r="L7" s="128"/>
      <c r="M7" s="128"/>
      <c r="N7" s="128"/>
      <c r="O7" s="128"/>
      <c r="P7" s="130"/>
      <c r="Q7" s="82"/>
      <c r="R7" s="82"/>
    </row>
    <row r="8" spans="1:22" s="58" customFormat="1" ht="43.2" x14ac:dyDescent="0.3">
      <c r="A8" s="140">
        <v>1</v>
      </c>
      <c r="B8" s="56" t="s">
        <v>310</v>
      </c>
      <c r="C8" s="57" t="s">
        <v>341</v>
      </c>
      <c r="D8" s="57" t="s">
        <v>244</v>
      </c>
      <c r="E8" s="223" t="s">
        <v>425</v>
      </c>
      <c r="F8" s="224"/>
      <c r="G8" s="225"/>
      <c r="H8" s="125"/>
      <c r="I8" s="125"/>
      <c r="J8" s="125" t="s">
        <v>342</v>
      </c>
      <c r="K8" s="126" t="s">
        <v>339</v>
      </c>
      <c r="L8" s="125">
        <v>0</v>
      </c>
      <c r="M8" s="125">
        <v>0</v>
      </c>
      <c r="N8" s="125">
        <v>0</v>
      </c>
      <c r="O8" s="125">
        <v>0</v>
      </c>
      <c r="P8" s="125">
        <v>0</v>
      </c>
      <c r="Q8" s="67"/>
      <c r="R8" s="67"/>
    </row>
    <row r="9" spans="1:22" s="58" customFormat="1" ht="43.2" x14ac:dyDescent="0.3">
      <c r="A9" s="140">
        <v>2</v>
      </c>
      <c r="B9" s="59" t="s">
        <v>290</v>
      </c>
      <c r="C9" s="60" t="s">
        <v>343</v>
      </c>
      <c r="D9" s="60" t="s">
        <v>241</v>
      </c>
      <c r="E9" s="152">
        <v>101810</v>
      </c>
      <c r="F9" s="152">
        <v>50905</v>
      </c>
      <c r="G9" s="148">
        <f>F9/E9</f>
        <v>0.5</v>
      </c>
      <c r="H9" s="84">
        <v>101810</v>
      </c>
      <c r="I9" s="84">
        <v>50905</v>
      </c>
      <c r="J9" s="84" t="s">
        <v>255</v>
      </c>
      <c r="K9" s="84" t="s">
        <v>255</v>
      </c>
      <c r="L9" s="84">
        <f>H9</f>
        <v>101810</v>
      </c>
      <c r="M9" s="84">
        <f>I9</f>
        <v>50905</v>
      </c>
      <c r="N9" s="84">
        <v>0</v>
      </c>
      <c r="O9" s="84">
        <v>0</v>
      </c>
      <c r="P9" s="84">
        <v>0</v>
      </c>
      <c r="Q9" s="67"/>
      <c r="R9" s="67"/>
    </row>
    <row r="10" spans="1:22" s="58" customFormat="1" ht="43.2" x14ac:dyDescent="0.3">
      <c r="A10" s="140">
        <v>3</v>
      </c>
      <c r="B10" s="59" t="s">
        <v>291</v>
      </c>
      <c r="C10" s="60" t="s">
        <v>344</v>
      </c>
      <c r="D10" s="60" t="s">
        <v>242</v>
      </c>
      <c r="E10" s="152">
        <v>155307.22999999998</v>
      </c>
      <c r="F10" s="152">
        <v>77653.62</v>
      </c>
      <c r="G10" s="148">
        <f t="shared" ref="G10:G38" si="0">F10/E10</f>
        <v>0.50000003219425138</v>
      </c>
      <c r="H10" s="84">
        <v>155307.22999999998</v>
      </c>
      <c r="I10" s="84">
        <v>77653.62</v>
      </c>
      <c r="J10" s="84" t="s">
        <v>255</v>
      </c>
      <c r="K10" s="85" t="s">
        <v>255</v>
      </c>
      <c r="L10" s="84">
        <f t="shared" ref="L10:L24" si="1">H10</f>
        <v>155307.22999999998</v>
      </c>
      <c r="M10" s="84">
        <f t="shared" ref="M10:M26" si="2">I10</f>
        <v>77653.62</v>
      </c>
      <c r="N10" s="84">
        <v>0</v>
      </c>
      <c r="O10" s="84">
        <v>0</v>
      </c>
      <c r="P10" s="84">
        <v>0</v>
      </c>
      <c r="Q10" s="86"/>
      <c r="R10" s="86"/>
      <c r="S10" s="86"/>
    </row>
    <row r="11" spans="1:22" s="58" customFormat="1" ht="43.2" x14ac:dyDescent="0.3">
      <c r="A11" s="140">
        <v>4</v>
      </c>
      <c r="B11" s="59" t="s">
        <v>292</v>
      </c>
      <c r="C11" s="60" t="s">
        <v>345</v>
      </c>
      <c r="D11" s="60" t="s">
        <v>243</v>
      </c>
      <c r="E11" s="152">
        <v>65834.539999999994</v>
      </c>
      <c r="F11" s="152">
        <v>32917.269999999997</v>
      </c>
      <c r="G11" s="148">
        <f t="shared" si="0"/>
        <v>0.5</v>
      </c>
      <c r="H11" s="84">
        <v>65834.539999999994</v>
      </c>
      <c r="I11" s="84">
        <v>32917.269999999997</v>
      </c>
      <c r="J11" s="84" t="s">
        <v>255</v>
      </c>
      <c r="K11" s="85" t="s">
        <v>255</v>
      </c>
      <c r="L11" s="84">
        <f t="shared" si="1"/>
        <v>65834.539999999994</v>
      </c>
      <c r="M11" s="84">
        <f t="shared" si="2"/>
        <v>32917.269999999997</v>
      </c>
      <c r="N11" s="84">
        <v>65834.539999999994</v>
      </c>
      <c r="O11" s="84">
        <v>24452.91</v>
      </c>
      <c r="P11" s="84">
        <v>0</v>
      </c>
      <c r="Q11" s="67"/>
      <c r="R11" s="67"/>
      <c r="U11" s="67"/>
      <c r="V11" s="61"/>
    </row>
    <row r="12" spans="1:22" s="58" customFormat="1" ht="28.8" x14ac:dyDescent="0.3">
      <c r="A12" s="140">
        <v>5</v>
      </c>
      <c r="B12" s="59" t="s">
        <v>293</v>
      </c>
      <c r="C12" s="60" t="s">
        <v>341</v>
      </c>
      <c r="D12" s="60" t="s">
        <v>244</v>
      </c>
      <c r="E12" s="152">
        <v>145794.76999999999</v>
      </c>
      <c r="F12" s="152">
        <v>72897.37</v>
      </c>
      <c r="G12" s="148">
        <f t="shared" si="0"/>
        <v>0.49999989711565102</v>
      </c>
      <c r="H12" s="84">
        <v>145794.76999999999</v>
      </c>
      <c r="I12" s="84">
        <v>72897.37</v>
      </c>
      <c r="J12" s="84" t="s">
        <v>255</v>
      </c>
      <c r="K12" s="85" t="s">
        <v>255</v>
      </c>
      <c r="L12" s="84">
        <f t="shared" si="1"/>
        <v>145794.76999999999</v>
      </c>
      <c r="M12" s="84">
        <f t="shared" si="2"/>
        <v>72897.37</v>
      </c>
      <c r="N12" s="84">
        <v>145794.76999999999</v>
      </c>
      <c r="O12" s="84">
        <v>72897.37</v>
      </c>
      <c r="P12" s="84">
        <v>0</v>
      </c>
      <c r="Q12" s="86"/>
      <c r="R12" s="86"/>
      <c r="S12" s="86"/>
    </row>
    <row r="13" spans="1:22" s="58" customFormat="1" ht="28.8" x14ac:dyDescent="0.3">
      <c r="A13" s="140">
        <v>6</v>
      </c>
      <c r="B13" s="59" t="s">
        <v>294</v>
      </c>
      <c r="C13" s="60" t="s">
        <v>346</v>
      </c>
      <c r="D13" s="60" t="s">
        <v>245</v>
      </c>
      <c r="E13" s="152">
        <v>105960</v>
      </c>
      <c r="F13" s="152">
        <v>42384</v>
      </c>
      <c r="G13" s="148">
        <f t="shared" si="0"/>
        <v>0.4</v>
      </c>
      <c r="H13" s="84">
        <v>105960</v>
      </c>
      <c r="I13" s="84">
        <v>42384</v>
      </c>
      <c r="J13" s="84" t="s">
        <v>255</v>
      </c>
      <c r="K13" s="85" t="s">
        <v>255</v>
      </c>
      <c r="L13" s="84">
        <v>105960</v>
      </c>
      <c r="M13" s="84">
        <f t="shared" si="2"/>
        <v>42384</v>
      </c>
      <c r="N13" s="84">
        <v>0</v>
      </c>
      <c r="O13" s="84">
        <v>0</v>
      </c>
      <c r="P13" s="84">
        <v>0</v>
      </c>
      <c r="Q13" s="67"/>
      <c r="R13" s="67"/>
      <c r="T13" s="67"/>
    </row>
    <row r="14" spans="1:22" s="58" customFormat="1" ht="28.8" x14ac:dyDescent="0.3">
      <c r="A14" s="140">
        <v>7</v>
      </c>
      <c r="B14" s="59" t="s">
        <v>295</v>
      </c>
      <c r="C14" s="60" t="s">
        <v>347</v>
      </c>
      <c r="D14" s="60" t="s">
        <v>246</v>
      </c>
      <c r="E14" s="152">
        <v>33400</v>
      </c>
      <c r="F14" s="152">
        <v>16700</v>
      </c>
      <c r="G14" s="148">
        <f t="shared" si="0"/>
        <v>0.5</v>
      </c>
      <c r="H14" s="84">
        <v>33400</v>
      </c>
      <c r="I14" s="84">
        <v>16700</v>
      </c>
      <c r="J14" s="84" t="s">
        <v>255</v>
      </c>
      <c r="K14" s="85" t="s">
        <v>255</v>
      </c>
      <c r="L14" s="84">
        <f t="shared" si="1"/>
        <v>33400</v>
      </c>
      <c r="M14" s="84">
        <f t="shared" si="2"/>
        <v>16700</v>
      </c>
      <c r="N14" s="84">
        <v>0</v>
      </c>
      <c r="O14" s="84">
        <v>0</v>
      </c>
      <c r="P14" s="84">
        <v>0</v>
      </c>
      <c r="Q14" s="67"/>
      <c r="R14" s="67"/>
      <c r="T14" s="67"/>
    </row>
    <row r="15" spans="1:22" s="58" customFormat="1" ht="28.8" x14ac:dyDescent="0.3">
      <c r="A15" s="140">
        <v>8</v>
      </c>
      <c r="B15" s="59" t="s">
        <v>296</v>
      </c>
      <c r="C15" s="60" t="s">
        <v>348</v>
      </c>
      <c r="D15" s="60" t="s">
        <v>247</v>
      </c>
      <c r="E15" s="152">
        <v>81000</v>
      </c>
      <c r="F15" s="152">
        <v>40500</v>
      </c>
      <c r="G15" s="148">
        <f t="shared" si="0"/>
        <v>0.5</v>
      </c>
      <c r="H15" s="84">
        <v>81000</v>
      </c>
      <c r="I15" s="84">
        <v>40500</v>
      </c>
      <c r="J15" s="84" t="s">
        <v>255</v>
      </c>
      <c r="K15" s="85" t="s">
        <v>255</v>
      </c>
      <c r="L15" s="84">
        <f t="shared" si="1"/>
        <v>81000</v>
      </c>
      <c r="M15" s="84">
        <f t="shared" si="2"/>
        <v>40500</v>
      </c>
      <c r="N15" s="84">
        <v>81000</v>
      </c>
      <c r="O15" s="84">
        <v>40500</v>
      </c>
      <c r="P15" s="84">
        <v>0</v>
      </c>
      <c r="Q15" s="67"/>
      <c r="R15" s="67"/>
      <c r="T15" s="67"/>
    </row>
    <row r="16" spans="1:22" s="58" customFormat="1" ht="43.2" x14ac:dyDescent="0.3">
      <c r="A16" s="140">
        <v>9</v>
      </c>
      <c r="B16" s="59" t="s">
        <v>297</v>
      </c>
      <c r="C16" s="60" t="s">
        <v>349</v>
      </c>
      <c r="D16" s="60" t="s">
        <v>248</v>
      </c>
      <c r="E16" s="152">
        <v>46308.7</v>
      </c>
      <c r="F16" s="152">
        <v>23154.35</v>
      </c>
      <c r="G16" s="148">
        <f t="shared" si="0"/>
        <v>0.5</v>
      </c>
      <c r="H16" s="84">
        <v>46308.7</v>
      </c>
      <c r="I16" s="84">
        <v>23154.35</v>
      </c>
      <c r="J16" s="84" t="s">
        <v>255</v>
      </c>
      <c r="K16" s="85" t="s">
        <v>255</v>
      </c>
      <c r="L16" s="84">
        <f t="shared" si="1"/>
        <v>46308.7</v>
      </c>
      <c r="M16" s="84">
        <f t="shared" si="2"/>
        <v>23154.35</v>
      </c>
      <c r="N16" s="84">
        <v>37395.47</v>
      </c>
      <c r="O16" s="84">
        <v>18697.73</v>
      </c>
      <c r="P16" s="84">
        <v>0</v>
      </c>
      <c r="Q16" s="67"/>
      <c r="R16" s="67"/>
      <c r="T16" s="67"/>
      <c r="V16" s="61"/>
    </row>
    <row r="17" spans="1:22" s="58" customFormat="1" ht="43.2" x14ac:dyDescent="0.3">
      <c r="A17" s="140">
        <v>10</v>
      </c>
      <c r="B17" s="56" t="s">
        <v>298</v>
      </c>
      <c r="C17" s="57" t="s">
        <v>350</v>
      </c>
      <c r="D17" s="57" t="s">
        <v>249</v>
      </c>
      <c r="E17" s="223" t="s">
        <v>425</v>
      </c>
      <c r="F17" s="224"/>
      <c r="G17" s="225"/>
      <c r="H17" s="83"/>
      <c r="I17" s="83"/>
      <c r="J17" s="125" t="s">
        <v>342</v>
      </c>
      <c r="K17" s="126" t="s">
        <v>339</v>
      </c>
      <c r="L17" s="83"/>
      <c r="M17" s="83"/>
      <c r="N17" s="83"/>
      <c r="O17" s="83"/>
      <c r="P17" s="83"/>
      <c r="Q17" s="67"/>
      <c r="R17" s="67"/>
      <c r="T17" s="67"/>
      <c r="V17" s="61"/>
    </row>
    <row r="18" spans="1:22" s="58" customFormat="1" ht="28.8" x14ac:dyDescent="0.3">
      <c r="A18" s="140">
        <v>11</v>
      </c>
      <c r="B18" s="59" t="s">
        <v>299</v>
      </c>
      <c r="C18" s="60" t="s">
        <v>350</v>
      </c>
      <c r="D18" s="60" t="s">
        <v>249</v>
      </c>
      <c r="E18" s="152">
        <v>159900</v>
      </c>
      <c r="F18" s="152">
        <v>79950</v>
      </c>
      <c r="G18" s="148">
        <f t="shared" si="0"/>
        <v>0.5</v>
      </c>
      <c r="H18" s="84">
        <v>159900</v>
      </c>
      <c r="I18" s="84">
        <v>79950</v>
      </c>
      <c r="J18" s="84" t="s">
        <v>255</v>
      </c>
      <c r="K18" s="85" t="s">
        <v>255</v>
      </c>
      <c r="L18" s="84">
        <f t="shared" si="1"/>
        <v>159900</v>
      </c>
      <c r="M18" s="84">
        <f t="shared" si="2"/>
        <v>79950</v>
      </c>
      <c r="N18" s="84">
        <v>159900</v>
      </c>
      <c r="O18" s="84">
        <v>79950</v>
      </c>
      <c r="P18" s="84">
        <v>0</v>
      </c>
      <c r="Q18" s="67">
        <f>SUM(N12:N18)</f>
        <v>424090.24</v>
      </c>
      <c r="R18" s="67">
        <f>SUM(O12:O18)</f>
        <v>212045.1</v>
      </c>
      <c r="T18" s="67">
        <v>1</v>
      </c>
    </row>
    <row r="19" spans="1:22" s="58" customFormat="1" ht="28.8" x14ac:dyDescent="0.3">
      <c r="A19" s="140">
        <v>12</v>
      </c>
      <c r="B19" s="59" t="s">
        <v>300</v>
      </c>
      <c r="C19" s="60" t="s">
        <v>351</v>
      </c>
      <c r="D19" s="60" t="s">
        <v>250</v>
      </c>
      <c r="E19" s="152">
        <v>129078</v>
      </c>
      <c r="F19" s="152">
        <v>64539</v>
      </c>
      <c r="G19" s="148">
        <f t="shared" si="0"/>
        <v>0.5</v>
      </c>
      <c r="H19" s="84">
        <v>129078</v>
      </c>
      <c r="I19" s="84">
        <v>64539</v>
      </c>
      <c r="J19" s="84" t="s">
        <v>255</v>
      </c>
      <c r="K19" s="85" t="s">
        <v>255</v>
      </c>
      <c r="L19" s="84">
        <f t="shared" si="1"/>
        <v>129078</v>
      </c>
      <c r="M19" s="84">
        <f t="shared" si="2"/>
        <v>64539</v>
      </c>
      <c r="N19" s="84">
        <v>129078</v>
      </c>
      <c r="O19" s="84">
        <v>62832.3</v>
      </c>
      <c r="P19" s="84">
        <v>0</v>
      </c>
      <c r="Q19" s="67"/>
      <c r="R19" s="67"/>
      <c r="T19" s="67">
        <v>1</v>
      </c>
      <c r="V19" s="61"/>
    </row>
    <row r="20" spans="1:22" s="58" customFormat="1" ht="41.25" customHeight="1" x14ac:dyDescent="0.3">
      <c r="A20" s="140">
        <v>13</v>
      </c>
      <c r="B20" s="59" t="s">
        <v>301</v>
      </c>
      <c r="C20" s="60" t="s">
        <v>352</v>
      </c>
      <c r="D20" s="60" t="s">
        <v>251</v>
      </c>
      <c r="E20" s="152">
        <v>81000</v>
      </c>
      <c r="F20" s="152">
        <v>27356.94</v>
      </c>
      <c r="G20" s="148">
        <f t="shared" si="0"/>
        <v>0.33773999999999998</v>
      </c>
      <c r="H20" s="84">
        <v>81000</v>
      </c>
      <c r="I20" s="84">
        <v>27356.94</v>
      </c>
      <c r="J20" s="84" t="s">
        <v>255</v>
      </c>
      <c r="K20" s="85" t="s">
        <v>255</v>
      </c>
      <c r="L20" s="84">
        <v>81000</v>
      </c>
      <c r="M20" s="84">
        <f t="shared" si="2"/>
        <v>27356.94</v>
      </c>
      <c r="N20" s="87">
        <v>81000</v>
      </c>
      <c r="O20" s="87">
        <v>27356.94</v>
      </c>
      <c r="P20" s="84">
        <v>0</v>
      </c>
      <c r="Q20" s="67"/>
      <c r="R20" s="67"/>
      <c r="T20" s="67"/>
    </row>
    <row r="21" spans="1:22" s="58" customFormat="1" ht="28.8" x14ac:dyDescent="0.3">
      <c r="A21" s="140">
        <v>14</v>
      </c>
      <c r="B21" s="59" t="s">
        <v>302</v>
      </c>
      <c r="C21" s="60" t="s">
        <v>353</v>
      </c>
      <c r="D21" s="60" t="s">
        <v>250</v>
      </c>
      <c r="E21" s="152">
        <v>77618.5</v>
      </c>
      <c r="F21" s="152">
        <v>38809.25</v>
      </c>
      <c r="G21" s="148">
        <f t="shared" si="0"/>
        <v>0.5</v>
      </c>
      <c r="H21" s="84">
        <v>77618.5</v>
      </c>
      <c r="I21" s="84">
        <v>38809.25</v>
      </c>
      <c r="J21" s="84" t="s">
        <v>255</v>
      </c>
      <c r="K21" s="85" t="s">
        <v>255</v>
      </c>
      <c r="L21" s="84">
        <v>77618.5</v>
      </c>
      <c r="M21" s="84">
        <f t="shared" si="2"/>
        <v>38809.25</v>
      </c>
      <c r="N21" s="87">
        <v>77618.5</v>
      </c>
      <c r="O21" s="87">
        <v>38809.25</v>
      </c>
      <c r="P21" s="84">
        <v>0</v>
      </c>
      <c r="Q21" s="67"/>
      <c r="R21" s="67"/>
      <c r="T21" s="67"/>
    </row>
    <row r="22" spans="1:22" s="58" customFormat="1" ht="28.8" x14ac:dyDescent="0.3">
      <c r="A22" s="140">
        <v>15</v>
      </c>
      <c r="B22" s="59" t="s">
        <v>303</v>
      </c>
      <c r="C22" s="60" t="s">
        <v>354</v>
      </c>
      <c r="D22" s="60" t="s">
        <v>252</v>
      </c>
      <c r="E22" s="152">
        <v>114130</v>
      </c>
      <c r="F22" s="152">
        <v>57065</v>
      </c>
      <c r="G22" s="148">
        <f t="shared" si="0"/>
        <v>0.5</v>
      </c>
      <c r="H22" s="84">
        <v>114130</v>
      </c>
      <c r="I22" s="84">
        <v>57065</v>
      </c>
      <c r="J22" s="84" t="s">
        <v>255</v>
      </c>
      <c r="K22" s="85" t="s">
        <v>255</v>
      </c>
      <c r="L22" s="84">
        <f t="shared" si="1"/>
        <v>114130</v>
      </c>
      <c r="M22" s="84">
        <f t="shared" si="2"/>
        <v>57065</v>
      </c>
      <c r="N22" s="84">
        <v>0</v>
      </c>
      <c r="O22" s="84">
        <v>0</v>
      </c>
      <c r="P22" s="84">
        <v>0</v>
      </c>
      <c r="Q22" s="67"/>
      <c r="R22" s="67"/>
      <c r="T22" s="67"/>
    </row>
    <row r="23" spans="1:22" s="58" customFormat="1" x14ac:dyDescent="0.3">
      <c r="A23" s="140">
        <v>16</v>
      </c>
      <c r="B23" s="59" t="s">
        <v>304</v>
      </c>
      <c r="C23" s="60" t="s">
        <v>355</v>
      </c>
      <c r="D23" s="60" t="s">
        <v>253</v>
      </c>
      <c r="E23" s="152">
        <v>159203.38</v>
      </c>
      <c r="F23" s="152">
        <v>79601.69</v>
      </c>
      <c r="G23" s="148">
        <f t="shared" si="0"/>
        <v>0.5</v>
      </c>
      <c r="H23" s="84">
        <v>159203.38</v>
      </c>
      <c r="I23" s="84">
        <v>79601.69</v>
      </c>
      <c r="J23" s="84" t="s">
        <v>255</v>
      </c>
      <c r="K23" s="85" t="s">
        <v>255</v>
      </c>
      <c r="L23" s="84">
        <f t="shared" si="1"/>
        <v>159203.38</v>
      </c>
      <c r="M23" s="84">
        <f t="shared" si="2"/>
        <v>79601.69</v>
      </c>
      <c r="N23" s="84">
        <v>159203.38</v>
      </c>
      <c r="O23" s="84">
        <v>79601.429999999993</v>
      </c>
      <c r="P23" s="84">
        <v>0</v>
      </c>
      <c r="Q23" s="86"/>
      <c r="R23" s="86"/>
      <c r="S23" s="86"/>
    </row>
    <row r="24" spans="1:22" s="58" customFormat="1" ht="43.2" x14ac:dyDescent="0.3">
      <c r="A24" s="140">
        <v>17</v>
      </c>
      <c r="B24" s="59" t="s">
        <v>305</v>
      </c>
      <c r="C24" s="60" t="s">
        <v>356</v>
      </c>
      <c r="D24" s="60" t="s">
        <v>254</v>
      </c>
      <c r="E24" s="153">
        <v>90000</v>
      </c>
      <c r="F24" s="153">
        <v>45000</v>
      </c>
      <c r="G24" s="151">
        <f t="shared" si="0"/>
        <v>0.5</v>
      </c>
      <c r="H24" s="84">
        <v>90000</v>
      </c>
      <c r="I24" s="84">
        <v>45000</v>
      </c>
      <c r="J24" s="84" t="s">
        <v>255</v>
      </c>
      <c r="K24" s="85" t="s">
        <v>255</v>
      </c>
      <c r="L24" s="84">
        <f t="shared" si="1"/>
        <v>90000</v>
      </c>
      <c r="M24" s="84">
        <f t="shared" si="2"/>
        <v>45000</v>
      </c>
      <c r="N24" s="84">
        <v>0</v>
      </c>
      <c r="O24" s="84">
        <v>0</v>
      </c>
      <c r="P24" s="84">
        <v>0</v>
      </c>
      <c r="Q24" s="88">
        <f>SUM(E9:E24)</f>
        <v>1546345.1199999996</v>
      </c>
      <c r="R24" s="84">
        <f>SUM(F9:F24)</f>
        <v>749433.49</v>
      </c>
      <c r="U24" s="67"/>
    </row>
    <row r="25" spans="1:22" s="58" customFormat="1" ht="43.2" x14ac:dyDescent="0.3">
      <c r="A25" s="140">
        <v>18</v>
      </c>
      <c r="B25" s="59" t="s">
        <v>306</v>
      </c>
      <c r="C25" s="60" t="s">
        <v>357</v>
      </c>
      <c r="D25" s="60" t="s">
        <v>308</v>
      </c>
      <c r="E25" s="153">
        <v>159000</v>
      </c>
      <c r="F25" s="153">
        <v>79500</v>
      </c>
      <c r="G25" s="151">
        <f t="shared" si="0"/>
        <v>0.5</v>
      </c>
      <c r="H25" s="84">
        <v>159000</v>
      </c>
      <c r="I25" s="84">
        <v>79500</v>
      </c>
      <c r="J25" s="84" t="s">
        <v>255</v>
      </c>
      <c r="K25" s="85" t="s">
        <v>255</v>
      </c>
      <c r="L25" s="84">
        <v>159000</v>
      </c>
      <c r="M25" s="84">
        <f t="shared" si="2"/>
        <v>79500</v>
      </c>
      <c r="N25" s="84">
        <v>0</v>
      </c>
      <c r="O25" s="84">
        <v>0</v>
      </c>
      <c r="P25" s="84">
        <v>0</v>
      </c>
      <c r="Q25" s="67"/>
      <c r="R25" s="67"/>
      <c r="U25" s="67"/>
    </row>
    <row r="26" spans="1:22" s="58" customFormat="1" ht="28.8" x14ac:dyDescent="0.3">
      <c r="A26" s="140">
        <v>19</v>
      </c>
      <c r="B26" s="59" t="s">
        <v>307</v>
      </c>
      <c r="C26" s="60" t="s">
        <v>358</v>
      </c>
      <c r="D26" s="60" t="s">
        <v>309</v>
      </c>
      <c r="E26" s="153">
        <v>158315.54</v>
      </c>
      <c r="F26" s="153">
        <v>79157.77</v>
      </c>
      <c r="G26" s="151">
        <f t="shared" si="0"/>
        <v>0.5</v>
      </c>
      <c r="H26" s="84">
        <v>158315.54</v>
      </c>
      <c r="I26" s="84">
        <v>79157.77</v>
      </c>
      <c r="J26" s="84" t="s">
        <v>255</v>
      </c>
      <c r="K26" s="85" t="s">
        <v>255</v>
      </c>
      <c r="L26" s="84">
        <v>158315.54</v>
      </c>
      <c r="M26" s="84">
        <f t="shared" si="2"/>
        <v>79157.77</v>
      </c>
      <c r="N26" s="84">
        <v>0</v>
      </c>
      <c r="O26" s="84">
        <v>0</v>
      </c>
      <c r="P26" s="84">
        <v>0</v>
      </c>
      <c r="Q26" s="67"/>
      <c r="R26" s="67"/>
      <c r="U26" s="67"/>
    </row>
    <row r="27" spans="1:22" s="58" customFormat="1" ht="28.8" x14ac:dyDescent="0.3">
      <c r="A27" s="140">
        <v>20</v>
      </c>
      <c r="B27" s="60" t="s">
        <v>366</v>
      </c>
      <c r="C27" s="60" t="s">
        <v>405</v>
      </c>
      <c r="D27" s="60" t="s">
        <v>375</v>
      </c>
      <c r="E27" s="154">
        <v>47694</v>
      </c>
      <c r="F27" s="154">
        <v>19077.599999999999</v>
      </c>
      <c r="G27" s="151">
        <f t="shared" si="0"/>
        <v>0.39999999999999997</v>
      </c>
      <c r="H27" s="135"/>
      <c r="I27" s="135"/>
      <c r="J27" s="135"/>
      <c r="K27" s="136"/>
      <c r="L27" s="135"/>
      <c r="M27" s="135"/>
      <c r="N27" s="135"/>
      <c r="O27" s="135"/>
      <c r="P27" s="135"/>
      <c r="Q27" s="67"/>
      <c r="R27" s="67"/>
      <c r="U27" s="67"/>
    </row>
    <row r="28" spans="1:22" s="58" customFormat="1" x14ac:dyDescent="0.3">
      <c r="A28" s="140">
        <v>21</v>
      </c>
      <c r="B28" s="60" t="s">
        <v>379</v>
      </c>
      <c r="C28" s="60" t="s">
        <v>406</v>
      </c>
      <c r="D28" s="60" t="s">
        <v>376</v>
      </c>
      <c r="E28" s="154">
        <v>57025.5</v>
      </c>
      <c r="F28" s="154">
        <v>28512.75</v>
      </c>
      <c r="G28" s="151">
        <f t="shared" si="0"/>
        <v>0.5</v>
      </c>
      <c r="H28" s="135"/>
      <c r="I28" s="135"/>
      <c r="J28" s="135"/>
      <c r="K28" s="136"/>
      <c r="L28" s="135"/>
      <c r="M28" s="135"/>
      <c r="N28" s="135"/>
      <c r="O28" s="135"/>
      <c r="P28" s="135"/>
      <c r="Q28" s="67"/>
      <c r="R28" s="67"/>
      <c r="U28" s="67"/>
    </row>
    <row r="29" spans="1:22" s="58" customFormat="1" ht="28.8" x14ac:dyDescent="0.3">
      <c r="A29" s="140">
        <v>22</v>
      </c>
      <c r="B29" s="60" t="s">
        <v>367</v>
      </c>
      <c r="C29" s="60" t="s">
        <v>372</v>
      </c>
      <c r="D29" s="60" t="s">
        <v>373</v>
      </c>
      <c r="E29" s="154">
        <v>149500</v>
      </c>
      <c r="F29" s="154">
        <v>59800</v>
      </c>
      <c r="G29" s="151">
        <f t="shared" si="0"/>
        <v>0.4</v>
      </c>
      <c r="H29" s="135"/>
      <c r="I29" s="135"/>
      <c r="J29" s="135"/>
      <c r="K29" s="136"/>
      <c r="L29" s="135"/>
      <c r="M29" s="135"/>
      <c r="N29" s="135"/>
      <c r="O29" s="135"/>
      <c r="P29" s="135"/>
      <c r="Q29" s="67"/>
      <c r="R29" s="67"/>
      <c r="U29" s="67"/>
    </row>
    <row r="30" spans="1:22" s="58" customFormat="1" ht="28.8" x14ac:dyDescent="0.3">
      <c r="A30" s="140">
        <v>23</v>
      </c>
      <c r="B30" s="60" t="s">
        <v>368</v>
      </c>
      <c r="C30" s="60" t="s">
        <v>407</v>
      </c>
      <c r="D30" s="60" t="s">
        <v>377</v>
      </c>
      <c r="E30" s="154">
        <v>107570.65</v>
      </c>
      <c r="F30" s="154">
        <v>53785.32</v>
      </c>
      <c r="G30" s="151">
        <f t="shared" si="0"/>
        <v>0.4999999535189199</v>
      </c>
      <c r="H30" s="135"/>
      <c r="I30" s="135"/>
      <c r="J30" s="135"/>
      <c r="K30" s="136"/>
      <c r="L30" s="135"/>
      <c r="M30" s="135"/>
      <c r="N30" s="135"/>
      <c r="O30" s="135"/>
      <c r="P30" s="135"/>
      <c r="Q30" s="67"/>
      <c r="R30" s="67"/>
      <c r="U30" s="67"/>
    </row>
    <row r="31" spans="1:22" s="58" customFormat="1" ht="28.8" x14ac:dyDescent="0.3">
      <c r="A31" s="140">
        <v>24</v>
      </c>
      <c r="B31" s="60" t="s">
        <v>369</v>
      </c>
      <c r="C31" s="60" t="s">
        <v>408</v>
      </c>
      <c r="D31" s="60" t="s">
        <v>378</v>
      </c>
      <c r="E31" s="154">
        <v>154000</v>
      </c>
      <c r="F31" s="154">
        <v>77000</v>
      </c>
      <c r="G31" s="151">
        <f t="shared" si="0"/>
        <v>0.5</v>
      </c>
      <c r="H31" s="135"/>
      <c r="I31" s="135"/>
      <c r="J31" s="135"/>
      <c r="K31" s="136"/>
      <c r="L31" s="135"/>
      <c r="M31" s="135"/>
      <c r="N31" s="135"/>
      <c r="O31" s="135"/>
      <c r="P31" s="135"/>
      <c r="Q31" s="67"/>
      <c r="R31" s="67"/>
      <c r="U31" s="67"/>
    </row>
    <row r="32" spans="1:22" s="58" customFormat="1" x14ac:dyDescent="0.3">
      <c r="A32" s="140">
        <v>25</v>
      </c>
      <c r="B32" s="60" t="s">
        <v>370</v>
      </c>
      <c r="C32" s="60" t="s">
        <v>409</v>
      </c>
      <c r="D32" s="60" t="s">
        <v>374</v>
      </c>
      <c r="E32" s="154">
        <v>35234.019999999997</v>
      </c>
      <c r="F32" s="154">
        <v>21140.41</v>
      </c>
      <c r="G32" s="151">
        <f t="shared" si="0"/>
        <v>0.59999994323667871</v>
      </c>
      <c r="H32" s="135"/>
      <c r="I32" s="135"/>
      <c r="J32" s="135"/>
      <c r="K32" s="136"/>
      <c r="L32" s="135"/>
      <c r="M32" s="135"/>
      <c r="N32" s="135"/>
      <c r="O32" s="135"/>
      <c r="P32" s="135"/>
      <c r="Q32" s="67"/>
      <c r="R32" s="67"/>
      <c r="U32" s="67"/>
    </row>
    <row r="33" spans="1:21" s="58" customFormat="1" x14ac:dyDescent="0.3">
      <c r="A33" s="140">
        <v>26</v>
      </c>
      <c r="B33" s="60" t="s">
        <v>371</v>
      </c>
      <c r="C33" s="60" t="s">
        <v>410</v>
      </c>
      <c r="D33" s="60" t="s">
        <v>253</v>
      </c>
      <c r="E33" s="154">
        <v>159892.01</v>
      </c>
      <c r="F33" s="154">
        <f>E33/2-0.01</f>
        <v>79945.99500000001</v>
      </c>
      <c r="G33" s="151">
        <f t="shared" si="0"/>
        <v>0.49999993745778792</v>
      </c>
      <c r="H33" s="135"/>
      <c r="I33" s="135"/>
      <c r="J33" s="135"/>
      <c r="K33" s="136"/>
      <c r="L33" s="135"/>
      <c r="M33" s="135"/>
      <c r="N33" s="135"/>
      <c r="O33" s="135"/>
      <c r="P33" s="135"/>
      <c r="Q33" s="67"/>
      <c r="R33" s="67"/>
      <c r="U33" s="67"/>
    </row>
    <row r="34" spans="1:21" s="54" customFormat="1" ht="27.75" customHeight="1" x14ac:dyDescent="0.3">
      <c r="A34" s="58"/>
      <c r="B34" s="62"/>
      <c r="C34" s="63"/>
      <c r="D34" s="63"/>
      <c r="E34" s="150">
        <f>SUM(E8:E33)</f>
        <v>2574576.84</v>
      </c>
      <c r="F34" s="150">
        <f>SUM(F8:F33)</f>
        <v>1247353.335</v>
      </c>
      <c r="G34" s="149"/>
      <c r="H34" s="109">
        <f t="shared" ref="H34:P34" si="3">SUM(H8:H26)</f>
        <v>1863660.6599999997</v>
      </c>
      <c r="I34" s="109">
        <f t="shared" si="3"/>
        <v>908091.26</v>
      </c>
      <c r="J34" s="109"/>
      <c r="K34" s="109"/>
      <c r="L34" s="109">
        <f t="shared" si="3"/>
        <v>1863660.6599999997</v>
      </c>
      <c r="M34" s="109">
        <f t="shared" si="3"/>
        <v>908091.26</v>
      </c>
      <c r="N34" s="109">
        <f t="shared" si="3"/>
        <v>936824.66</v>
      </c>
      <c r="O34" s="109">
        <f t="shared" si="3"/>
        <v>445097.93</v>
      </c>
      <c r="P34" s="109">
        <f t="shared" si="3"/>
        <v>0</v>
      </c>
      <c r="Q34" s="71"/>
      <c r="R34" s="71"/>
      <c r="U34" s="71"/>
    </row>
    <row r="35" spans="1:21" ht="45.75" customHeight="1" x14ac:dyDescent="0.3">
      <c r="A35" s="58"/>
      <c r="B35" s="219" t="s">
        <v>71</v>
      </c>
      <c r="C35" s="220"/>
      <c r="D35" s="220"/>
      <c r="E35" s="145"/>
      <c r="F35" s="146"/>
      <c r="G35" s="146"/>
      <c r="H35" s="120"/>
      <c r="I35" s="120"/>
      <c r="J35" s="120"/>
      <c r="K35" s="121"/>
      <c r="L35" s="120"/>
      <c r="M35" s="120"/>
      <c r="N35" s="120"/>
      <c r="O35" s="120"/>
      <c r="P35" s="122"/>
      <c r="Q35" s="89"/>
      <c r="R35" s="89"/>
    </row>
    <row r="36" spans="1:21" s="58" customFormat="1" ht="72.599999999999994" thickBot="1" x14ac:dyDescent="0.35">
      <c r="A36" s="58">
        <v>27</v>
      </c>
      <c r="B36" s="147" t="s">
        <v>318</v>
      </c>
      <c r="C36" s="155" t="s">
        <v>359</v>
      </c>
      <c r="D36" s="155" t="s">
        <v>256</v>
      </c>
      <c r="E36" s="147">
        <v>91858.32</v>
      </c>
      <c r="F36" s="147">
        <v>45929.19</v>
      </c>
      <c r="G36" s="148">
        <f t="shared" si="0"/>
        <v>0.50000032658990501</v>
      </c>
      <c r="H36" s="65">
        <v>0</v>
      </c>
      <c r="I36" s="65">
        <v>0</v>
      </c>
      <c r="J36" s="65" t="s">
        <v>311</v>
      </c>
      <c r="K36" s="66" t="s">
        <v>312</v>
      </c>
      <c r="L36" s="65">
        <f t="shared" ref="L36:L38" si="4">H36</f>
        <v>0</v>
      </c>
      <c r="M36" s="65">
        <f t="shared" ref="M36:M38" si="5">I36</f>
        <v>0</v>
      </c>
      <c r="N36" s="65">
        <v>0</v>
      </c>
      <c r="O36" s="65">
        <v>0</v>
      </c>
      <c r="P36" s="65">
        <v>0</v>
      </c>
      <c r="Q36" s="67"/>
      <c r="R36" s="67"/>
    </row>
    <row r="37" spans="1:21" s="58" customFormat="1" ht="43.8" thickBot="1" x14ac:dyDescent="0.35">
      <c r="A37" s="58">
        <v>28</v>
      </c>
      <c r="B37" s="147" t="s">
        <v>319</v>
      </c>
      <c r="C37" s="155" t="s">
        <v>360</v>
      </c>
      <c r="D37" s="147" t="s">
        <v>257</v>
      </c>
      <c r="E37" s="147">
        <v>83200</v>
      </c>
      <c r="F37" s="147">
        <v>41600</v>
      </c>
      <c r="G37" s="148">
        <f t="shared" si="0"/>
        <v>0.5</v>
      </c>
      <c r="H37" s="65">
        <v>83200</v>
      </c>
      <c r="I37" s="65">
        <v>41600</v>
      </c>
      <c r="J37" s="65" t="s">
        <v>255</v>
      </c>
      <c r="K37" s="66" t="s">
        <v>255</v>
      </c>
      <c r="L37" s="65">
        <f t="shared" si="4"/>
        <v>83200</v>
      </c>
      <c r="M37" s="65">
        <f t="shared" si="5"/>
        <v>41600</v>
      </c>
      <c r="N37" s="65">
        <v>83200</v>
      </c>
      <c r="O37" s="65">
        <v>41600</v>
      </c>
      <c r="P37" s="65">
        <v>0</v>
      </c>
      <c r="Q37" s="67"/>
      <c r="R37" s="67"/>
    </row>
    <row r="38" spans="1:21" s="58" customFormat="1" ht="43.8" thickBot="1" x14ac:dyDescent="0.35">
      <c r="A38" s="58">
        <v>29</v>
      </c>
      <c r="B38" s="147" t="s">
        <v>320</v>
      </c>
      <c r="C38" s="155" t="s">
        <v>361</v>
      </c>
      <c r="D38" s="147" t="s">
        <v>258</v>
      </c>
      <c r="E38" s="147">
        <v>62755</v>
      </c>
      <c r="F38" s="147">
        <v>31377.5</v>
      </c>
      <c r="G38" s="148">
        <f t="shared" si="0"/>
        <v>0.5</v>
      </c>
      <c r="H38" s="65">
        <v>0</v>
      </c>
      <c r="I38" s="65">
        <v>0</v>
      </c>
      <c r="J38" s="65" t="s">
        <v>311</v>
      </c>
      <c r="K38" s="66" t="s">
        <v>313</v>
      </c>
      <c r="L38" s="65">
        <f t="shared" si="4"/>
        <v>0</v>
      </c>
      <c r="M38" s="65">
        <f t="shared" si="5"/>
        <v>0</v>
      </c>
      <c r="N38" s="65">
        <v>0</v>
      </c>
      <c r="O38" s="65">
        <v>0</v>
      </c>
      <c r="P38" s="65">
        <v>0</v>
      </c>
      <c r="Q38" s="67"/>
      <c r="R38" s="67"/>
    </row>
    <row r="39" spans="1:21" s="58" customFormat="1" ht="29.4" thickBot="1" x14ac:dyDescent="0.35">
      <c r="A39" s="58">
        <v>30</v>
      </c>
      <c r="B39" s="147" t="s">
        <v>321</v>
      </c>
      <c r="C39" s="155" t="s">
        <v>361</v>
      </c>
      <c r="D39" s="147" t="s">
        <v>258</v>
      </c>
      <c r="E39" s="147">
        <v>62755</v>
      </c>
      <c r="F39" s="147">
        <v>31377.5</v>
      </c>
      <c r="G39" s="148">
        <v>0.5</v>
      </c>
      <c r="H39" s="65"/>
      <c r="I39" s="65"/>
      <c r="J39" s="65"/>
      <c r="K39" s="66"/>
      <c r="L39" s="65"/>
      <c r="M39" s="65"/>
      <c r="N39" s="65"/>
      <c r="O39" s="65"/>
      <c r="P39" s="65"/>
      <c r="Q39" s="67"/>
      <c r="R39" s="67"/>
    </row>
    <row r="40" spans="1:21" s="58" customFormat="1" ht="43.8" thickBot="1" x14ac:dyDescent="0.35">
      <c r="A40" s="58">
        <v>31</v>
      </c>
      <c r="B40" s="156" t="s">
        <v>380</v>
      </c>
      <c r="C40" s="155" t="s">
        <v>361</v>
      </c>
      <c r="D40" s="147" t="s">
        <v>381</v>
      </c>
      <c r="E40" s="157">
        <v>51300</v>
      </c>
      <c r="F40" s="157">
        <f>E40*G40</f>
        <v>25650</v>
      </c>
      <c r="G40" s="158">
        <v>0.5</v>
      </c>
      <c r="H40" s="144">
        <v>51300</v>
      </c>
      <c r="I40" s="138">
        <f>H40*J40</f>
        <v>25650</v>
      </c>
      <c r="J40" s="139">
        <v>0.5</v>
      </c>
      <c r="K40" s="66" t="s">
        <v>313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7">
        <f>SUM(E36:E40)</f>
        <v>351868.32</v>
      </c>
      <c r="R40" s="67">
        <f>SUM(F36:F40)</f>
        <v>175934.19</v>
      </c>
    </row>
    <row r="41" spans="1:21" s="54" customFormat="1" ht="15" thickBot="1" x14ac:dyDescent="0.35">
      <c r="A41" s="58"/>
      <c r="B41" s="68"/>
      <c r="C41" s="69"/>
      <c r="D41" s="70"/>
      <c r="E41" s="115">
        <f>SUM(E36:E40)</f>
        <v>351868.32</v>
      </c>
      <c r="F41" s="115">
        <f t="shared" ref="F41:P41" si="6">SUM(F36:F40)</f>
        <v>175934.19</v>
      </c>
      <c r="G41" s="115"/>
      <c r="H41" s="115">
        <f t="shared" si="6"/>
        <v>134500</v>
      </c>
      <c r="I41" s="115">
        <f t="shared" si="6"/>
        <v>67250</v>
      </c>
      <c r="J41" s="115"/>
      <c r="K41" s="115"/>
      <c r="L41" s="115">
        <f t="shared" si="6"/>
        <v>83200</v>
      </c>
      <c r="M41" s="115">
        <f t="shared" si="6"/>
        <v>41600</v>
      </c>
      <c r="N41" s="115">
        <f t="shared" si="6"/>
        <v>83200</v>
      </c>
      <c r="O41" s="115">
        <f t="shared" si="6"/>
        <v>41600</v>
      </c>
      <c r="P41" s="115">
        <f t="shared" si="6"/>
        <v>0</v>
      </c>
      <c r="Q41" s="71"/>
      <c r="R41" s="71"/>
    </row>
    <row r="42" spans="1:21" ht="45" customHeight="1" x14ac:dyDescent="0.3">
      <c r="A42" s="58"/>
      <c r="B42" s="217" t="s">
        <v>72</v>
      </c>
      <c r="C42" s="218"/>
      <c r="D42" s="218"/>
      <c r="E42" s="116"/>
      <c r="F42" s="117"/>
      <c r="G42" s="117"/>
      <c r="H42" s="117"/>
      <c r="I42" s="117"/>
      <c r="J42" s="117"/>
      <c r="K42" s="118"/>
      <c r="L42" s="117"/>
      <c r="M42" s="117"/>
      <c r="N42" s="117"/>
      <c r="O42" s="117"/>
      <c r="P42" s="119"/>
      <c r="Q42" s="90"/>
      <c r="R42" s="90"/>
    </row>
    <row r="43" spans="1:21" s="58" customFormat="1" ht="43.2" x14ac:dyDescent="0.3">
      <c r="A43" s="58">
        <v>24</v>
      </c>
      <c r="B43" s="59" t="s">
        <v>411</v>
      </c>
      <c r="C43" s="155" t="s">
        <v>277</v>
      </c>
      <c r="D43" s="159" t="s">
        <v>271</v>
      </c>
      <c r="E43" s="161">
        <v>268845.14</v>
      </c>
      <c r="F43" s="161">
        <f t="shared" ref="F43:F48" si="7">E43*70%</f>
        <v>188191.598</v>
      </c>
      <c r="G43" s="162">
        <f>F43/E43</f>
        <v>0.7</v>
      </c>
      <c r="H43" s="103">
        <f>E43</f>
        <v>268845.14</v>
      </c>
      <c r="I43" s="103">
        <f>F43</f>
        <v>188191.598</v>
      </c>
      <c r="J43" s="103" t="s">
        <v>255</v>
      </c>
      <c r="K43" s="104" t="s">
        <v>255</v>
      </c>
      <c r="L43" s="103">
        <v>268845.14</v>
      </c>
      <c r="M43" s="103">
        <v>188191.598</v>
      </c>
      <c r="N43" s="103">
        <v>0</v>
      </c>
      <c r="O43" s="103">
        <v>0</v>
      </c>
      <c r="P43" s="103">
        <v>0</v>
      </c>
      <c r="Q43" s="67"/>
      <c r="R43" s="67"/>
    </row>
    <row r="44" spans="1:21" s="58" customFormat="1" ht="75" customHeight="1" x14ac:dyDescent="0.3">
      <c r="A44" s="58">
        <v>25</v>
      </c>
      <c r="B44" s="59" t="s">
        <v>412</v>
      </c>
      <c r="C44" s="155" t="s">
        <v>278</v>
      </c>
      <c r="D44" s="159" t="s">
        <v>272</v>
      </c>
      <c r="E44" s="147">
        <v>29969.16</v>
      </c>
      <c r="F44" s="147">
        <f t="shared" si="7"/>
        <v>20978.412</v>
      </c>
      <c r="G44" s="163">
        <f t="shared" ref="G44:G50" si="8">F44/E44</f>
        <v>0.70000000000000007</v>
      </c>
      <c r="H44" s="84">
        <f t="shared" ref="H44:H47" si="9">E44</f>
        <v>29969.16</v>
      </c>
      <c r="I44" s="84">
        <f t="shared" ref="I44:I47" si="10">F44</f>
        <v>20978.412</v>
      </c>
      <c r="J44" s="84" t="s">
        <v>255</v>
      </c>
      <c r="K44" s="85" t="s">
        <v>255</v>
      </c>
      <c r="L44" s="84">
        <v>29969.16</v>
      </c>
      <c r="M44" s="84">
        <v>20978.412</v>
      </c>
      <c r="N44" s="103">
        <v>0</v>
      </c>
      <c r="O44" s="103">
        <v>0</v>
      </c>
      <c r="P44" s="103">
        <v>0</v>
      </c>
      <c r="Q44" s="67"/>
      <c r="R44" s="67"/>
    </row>
    <row r="45" spans="1:21" s="58" customFormat="1" ht="45.6" customHeight="1" x14ac:dyDescent="0.3">
      <c r="A45" s="58">
        <v>26</v>
      </c>
      <c r="B45" s="59" t="s">
        <v>413</v>
      </c>
      <c r="C45" s="155" t="s">
        <v>279</v>
      </c>
      <c r="D45" s="159" t="s">
        <v>273</v>
      </c>
      <c r="E45" s="147">
        <v>118183</v>
      </c>
      <c r="F45" s="147">
        <f t="shared" si="7"/>
        <v>82728.099999999991</v>
      </c>
      <c r="G45" s="163">
        <f t="shared" si="8"/>
        <v>0.7</v>
      </c>
      <c r="H45" s="84">
        <f t="shared" si="9"/>
        <v>118183</v>
      </c>
      <c r="I45" s="84">
        <f t="shared" si="10"/>
        <v>82728.099999999991</v>
      </c>
      <c r="J45" s="84" t="s">
        <v>255</v>
      </c>
      <c r="K45" s="85" t="s">
        <v>255</v>
      </c>
      <c r="L45" s="84">
        <v>118183</v>
      </c>
      <c r="M45" s="84">
        <v>82728.099999999991</v>
      </c>
      <c r="N45" s="103">
        <v>0</v>
      </c>
      <c r="O45" s="103">
        <v>0</v>
      </c>
      <c r="P45" s="103">
        <v>0</v>
      </c>
      <c r="Q45" s="67"/>
      <c r="R45" s="67"/>
    </row>
    <row r="46" spans="1:21" s="58" customFormat="1" ht="48.6" customHeight="1" x14ac:dyDescent="0.3">
      <c r="A46" s="58">
        <v>27</v>
      </c>
      <c r="B46" s="59" t="s">
        <v>414</v>
      </c>
      <c r="C46" s="155" t="s">
        <v>280</v>
      </c>
      <c r="D46" s="159" t="s">
        <v>274</v>
      </c>
      <c r="E46" s="147">
        <v>380963.16</v>
      </c>
      <c r="F46" s="147">
        <f t="shared" si="7"/>
        <v>266674.21199999994</v>
      </c>
      <c r="G46" s="163">
        <f t="shared" si="8"/>
        <v>0.69999999999999984</v>
      </c>
      <c r="H46" s="84">
        <f t="shared" si="9"/>
        <v>380963.16</v>
      </c>
      <c r="I46" s="84">
        <f t="shared" si="10"/>
        <v>266674.21199999994</v>
      </c>
      <c r="J46" s="84" t="s">
        <v>255</v>
      </c>
      <c r="K46" s="85" t="s">
        <v>255</v>
      </c>
      <c r="L46" s="84">
        <v>380963.16</v>
      </c>
      <c r="M46" s="84">
        <v>266674.21199999994</v>
      </c>
      <c r="N46" s="103">
        <v>0</v>
      </c>
      <c r="O46" s="103">
        <v>0</v>
      </c>
      <c r="P46" s="103">
        <v>0</v>
      </c>
      <c r="Q46" s="67"/>
      <c r="R46" s="67"/>
    </row>
    <row r="47" spans="1:21" s="58" customFormat="1" ht="28.8" x14ac:dyDescent="0.3">
      <c r="A47" s="58">
        <v>28</v>
      </c>
      <c r="B47" s="59" t="s">
        <v>415</v>
      </c>
      <c r="C47" s="155" t="s">
        <v>281</v>
      </c>
      <c r="D47" s="159" t="s">
        <v>275</v>
      </c>
      <c r="E47" s="147">
        <v>35628</v>
      </c>
      <c r="F47" s="147">
        <f t="shared" si="7"/>
        <v>24939.599999999999</v>
      </c>
      <c r="G47" s="163">
        <f t="shared" si="8"/>
        <v>0.7</v>
      </c>
      <c r="H47" s="84">
        <f t="shared" si="9"/>
        <v>35628</v>
      </c>
      <c r="I47" s="84">
        <f t="shared" si="10"/>
        <v>24939.599999999999</v>
      </c>
      <c r="J47" s="84" t="s">
        <v>255</v>
      </c>
      <c r="K47" s="85" t="s">
        <v>255</v>
      </c>
      <c r="L47" s="84">
        <v>35628</v>
      </c>
      <c r="M47" s="84">
        <v>24939.599999999999</v>
      </c>
      <c r="N47" s="103">
        <v>0</v>
      </c>
      <c r="O47" s="103">
        <v>0</v>
      </c>
      <c r="P47" s="103">
        <v>0</v>
      </c>
      <c r="Q47" s="67"/>
      <c r="R47" s="67"/>
    </row>
    <row r="48" spans="1:21" s="58" customFormat="1" ht="113.4" customHeight="1" x14ac:dyDescent="0.3">
      <c r="A48" s="58">
        <v>29</v>
      </c>
      <c r="B48" s="59" t="s">
        <v>416</v>
      </c>
      <c r="C48" s="155" t="s">
        <v>282</v>
      </c>
      <c r="D48" s="159" t="s">
        <v>276</v>
      </c>
      <c r="E48" s="147">
        <v>20661.650000000001</v>
      </c>
      <c r="F48" s="147">
        <f t="shared" si="7"/>
        <v>14463.155000000001</v>
      </c>
      <c r="G48" s="163">
        <f t="shared" si="8"/>
        <v>0.7</v>
      </c>
      <c r="H48" s="84">
        <v>0</v>
      </c>
      <c r="I48" s="84">
        <v>0</v>
      </c>
      <c r="J48" s="84" t="s">
        <v>314</v>
      </c>
      <c r="K48" s="85" t="s">
        <v>315</v>
      </c>
      <c r="L48" s="84">
        <v>0</v>
      </c>
      <c r="M48" s="84">
        <v>0</v>
      </c>
      <c r="N48" s="103">
        <v>0</v>
      </c>
      <c r="O48" s="103">
        <v>0</v>
      </c>
      <c r="P48" s="103">
        <v>0</v>
      </c>
      <c r="Q48" s="67">
        <f>SUM(E43:E48)</f>
        <v>854250.11</v>
      </c>
      <c r="R48" s="67">
        <f>SUM(F43:F48)</f>
        <v>597975.07699999993</v>
      </c>
    </row>
    <row r="49" spans="1:23" s="58" customFormat="1" ht="38.4" customHeight="1" x14ac:dyDescent="0.3">
      <c r="A49" s="58">
        <v>30</v>
      </c>
      <c r="B49" s="59" t="s">
        <v>417</v>
      </c>
      <c r="C49" s="155" t="s">
        <v>287</v>
      </c>
      <c r="D49" s="159" t="s">
        <v>286</v>
      </c>
      <c r="E49" s="164">
        <v>15312</v>
      </c>
      <c r="F49" s="164">
        <v>10718.4</v>
      </c>
      <c r="G49" s="163">
        <f>F49/E49</f>
        <v>0.7</v>
      </c>
      <c r="H49" s="94">
        <v>15312</v>
      </c>
      <c r="I49" s="94">
        <v>10718.4</v>
      </c>
      <c r="J49" s="84" t="s">
        <v>255</v>
      </c>
      <c r="K49" s="85" t="s">
        <v>255</v>
      </c>
      <c r="L49" s="94">
        <v>15312</v>
      </c>
      <c r="M49" s="94">
        <v>10718.4</v>
      </c>
      <c r="N49" s="103">
        <v>0</v>
      </c>
      <c r="O49" s="103">
        <v>0</v>
      </c>
      <c r="P49" s="103">
        <v>0</v>
      </c>
      <c r="Q49" s="67"/>
      <c r="R49" s="67"/>
    </row>
    <row r="50" spans="1:23" s="58" customFormat="1" ht="43.8" customHeight="1" x14ac:dyDescent="0.3">
      <c r="A50" s="58">
        <v>31</v>
      </c>
      <c r="B50" s="59" t="s">
        <v>418</v>
      </c>
      <c r="C50" s="155" t="s">
        <v>289</v>
      </c>
      <c r="D50" s="159" t="s">
        <v>288</v>
      </c>
      <c r="E50" s="164">
        <v>88500</v>
      </c>
      <c r="F50" s="164">
        <v>61950</v>
      </c>
      <c r="G50" s="163">
        <f t="shared" si="8"/>
        <v>0.7</v>
      </c>
      <c r="H50" s="94">
        <v>88500</v>
      </c>
      <c r="I50" s="94">
        <v>61950</v>
      </c>
      <c r="J50" s="84" t="s">
        <v>255</v>
      </c>
      <c r="K50" s="85" t="s">
        <v>255</v>
      </c>
      <c r="L50" s="94">
        <v>88500</v>
      </c>
      <c r="M50" s="94">
        <v>61950</v>
      </c>
      <c r="N50" s="103">
        <v>0</v>
      </c>
      <c r="O50" s="103">
        <v>0</v>
      </c>
      <c r="P50" s="103">
        <v>0</v>
      </c>
      <c r="Q50" s="67"/>
      <c r="R50" s="67"/>
    </row>
    <row r="51" spans="1:23" s="58" customFormat="1" ht="43.8" customHeight="1" x14ac:dyDescent="0.3">
      <c r="A51" s="58">
        <v>32</v>
      </c>
      <c r="B51" s="59" t="s">
        <v>316</v>
      </c>
      <c r="C51" s="155" t="s">
        <v>362</v>
      </c>
      <c r="D51" s="60" t="s">
        <v>317</v>
      </c>
      <c r="E51" s="164">
        <v>29916</v>
      </c>
      <c r="F51" s="164">
        <v>20941.2</v>
      </c>
      <c r="G51" s="163">
        <f t="shared" ref="G51:G57" si="11">F51/E51</f>
        <v>0.70000000000000007</v>
      </c>
      <c r="H51" s="94"/>
      <c r="I51" s="94"/>
      <c r="J51" s="84"/>
      <c r="K51" s="85"/>
      <c r="L51" s="94"/>
      <c r="M51" s="94"/>
      <c r="N51" s="103"/>
      <c r="O51" s="103"/>
      <c r="P51" s="103"/>
      <c r="Q51" s="67"/>
      <c r="R51" s="67"/>
    </row>
    <row r="52" spans="1:23" s="58" customFormat="1" ht="50.4" customHeight="1" x14ac:dyDescent="0.3">
      <c r="A52" s="58">
        <v>33</v>
      </c>
      <c r="B52" s="177" t="s">
        <v>419</v>
      </c>
      <c r="C52" s="177" t="s">
        <v>277</v>
      </c>
      <c r="D52" s="143" t="s">
        <v>271</v>
      </c>
      <c r="E52" s="165">
        <v>189090</v>
      </c>
      <c r="F52" s="166">
        <v>132363</v>
      </c>
      <c r="G52" s="167">
        <f t="shared" si="11"/>
        <v>0.7</v>
      </c>
      <c r="H52" s="94"/>
      <c r="I52" s="94"/>
      <c r="J52" s="84"/>
      <c r="K52" s="85"/>
      <c r="L52" s="94"/>
      <c r="M52" s="94"/>
      <c r="N52" s="103"/>
      <c r="O52" s="103"/>
      <c r="P52" s="103"/>
      <c r="Q52" s="67"/>
      <c r="R52" s="67"/>
    </row>
    <row r="53" spans="1:23" s="58" customFormat="1" ht="58.2" customHeight="1" x14ac:dyDescent="0.3">
      <c r="A53" s="58">
        <v>34</v>
      </c>
      <c r="B53" s="177" t="s">
        <v>382</v>
      </c>
      <c r="C53" s="177" t="s">
        <v>399</v>
      </c>
      <c r="D53" s="160" t="s">
        <v>386</v>
      </c>
      <c r="E53" s="178">
        <v>21618.82</v>
      </c>
      <c r="F53" s="178">
        <v>15133.17</v>
      </c>
      <c r="G53" s="167">
        <f t="shared" si="11"/>
        <v>0.69999981497602548</v>
      </c>
      <c r="H53" s="94"/>
      <c r="I53" s="94"/>
      <c r="J53" s="84"/>
      <c r="K53" s="85"/>
      <c r="L53" s="94"/>
      <c r="M53" s="94"/>
      <c r="N53" s="103"/>
      <c r="O53" s="103"/>
      <c r="P53" s="103"/>
      <c r="Q53" s="67"/>
      <c r="R53" s="67"/>
    </row>
    <row r="54" spans="1:23" s="58" customFormat="1" ht="93" customHeight="1" x14ac:dyDescent="0.3">
      <c r="A54" s="58">
        <v>35</v>
      </c>
      <c r="B54" s="177" t="s">
        <v>383</v>
      </c>
      <c r="C54" s="177" t="s">
        <v>393</v>
      </c>
      <c r="D54" s="143" t="s">
        <v>387</v>
      </c>
      <c r="E54" s="165">
        <v>72286</v>
      </c>
      <c r="F54" s="166">
        <v>50412.26</v>
      </c>
      <c r="G54" s="167">
        <f t="shared" si="11"/>
        <v>0.69740004980217474</v>
      </c>
      <c r="H54" s="94"/>
      <c r="I54" s="94"/>
      <c r="J54" s="84"/>
      <c r="K54" s="85"/>
      <c r="L54" s="94"/>
      <c r="M54" s="94"/>
      <c r="N54" s="103"/>
      <c r="O54" s="103"/>
      <c r="P54" s="103"/>
      <c r="Q54" s="67"/>
      <c r="R54" s="67"/>
    </row>
    <row r="55" spans="1:23" s="58" customFormat="1" ht="45" customHeight="1" x14ac:dyDescent="0.3">
      <c r="A55" s="58">
        <v>36</v>
      </c>
      <c r="B55" s="177" t="s">
        <v>384</v>
      </c>
      <c r="C55" s="177" t="s">
        <v>394</v>
      </c>
      <c r="D55" s="143" t="s">
        <v>388</v>
      </c>
      <c r="E55" s="165">
        <v>280641.15000000002</v>
      </c>
      <c r="F55" s="166">
        <v>196448.8</v>
      </c>
      <c r="G55" s="167">
        <f t="shared" si="11"/>
        <v>0.69999998218365334</v>
      </c>
      <c r="H55" s="94"/>
      <c r="I55" s="94"/>
      <c r="J55" s="84"/>
      <c r="K55" s="85"/>
      <c r="L55" s="94"/>
      <c r="M55" s="94"/>
      <c r="N55" s="103"/>
      <c r="O55" s="103"/>
      <c r="P55" s="103"/>
      <c r="Q55" s="67"/>
      <c r="R55" s="67"/>
    </row>
    <row r="56" spans="1:23" s="58" customFormat="1" ht="52.8" customHeight="1" x14ac:dyDescent="0.3">
      <c r="A56" s="58">
        <v>37</v>
      </c>
      <c r="B56" s="177" t="s">
        <v>385</v>
      </c>
      <c r="C56" s="177" t="s">
        <v>395</v>
      </c>
      <c r="D56" s="143" t="s">
        <v>389</v>
      </c>
      <c r="E56" s="165">
        <v>190690</v>
      </c>
      <c r="F56" s="166">
        <v>95345</v>
      </c>
      <c r="G56" s="167">
        <f t="shared" si="11"/>
        <v>0.5</v>
      </c>
      <c r="H56" s="94"/>
      <c r="I56" s="94"/>
      <c r="J56" s="84"/>
      <c r="K56" s="85"/>
      <c r="L56" s="94"/>
      <c r="M56" s="94"/>
      <c r="N56" s="103"/>
      <c r="O56" s="103"/>
      <c r="P56" s="103"/>
      <c r="Q56" s="67"/>
      <c r="R56" s="67"/>
    </row>
    <row r="57" spans="1:23" s="58" customFormat="1" ht="39" customHeight="1" x14ac:dyDescent="0.3">
      <c r="A57" s="58">
        <v>38</v>
      </c>
      <c r="B57" s="177" t="s">
        <v>367</v>
      </c>
      <c r="C57" s="177" t="s">
        <v>396</v>
      </c>
      <c r="D57" s="143" t="s">
        <v>390</v>
      </c>
      <c r="E57" s="165">
        <v>80730</v>
      </c>
      <c r="F57" s="166">
        <v>40365</v>
      </c>
      <c r="G57" s="167">
        <f t="shared" si="11"/>
        <v>0.5</v>
      </c>
      <c r="H57" s="94"/>
      <c r="I57" s="94"/>
      <c r="J57" s="84"/>
      <c r="K57" s="85"/>
      <c r="L57" s="94"/>
      <c r="M57" s="94"/>
      <c r="N57" s="103"/>
      <c r="O57" s="103"/>
      <c r="P57" s="103"/>
      <c r="Q57" s="67"/>
      <c r="R57" s="67"/>
    </row>
    <row r="58" spans="1:23" s="58" customFormat="1" ht="91.2" customHeight="1" x14ac:dyDescent="0.3">
      <c r="A58" s="58">
        <v>39</v>
      </c>
      <c r="B58" s="177" t="s">
        <v>368</v>
      </c>
      <c r="C58" s="177" t="s">
        <v>398</v>
      </c>
      <c r="D58" s="143" t="s">
        <v>391</v>
      </c>
      <c r="E58" s="165">
        <v>29960</v>
      </c>
      <c r="F58" s="165">
        <v>20972</v>
      </c>
      <c r="G58" s="165">
        <f>F58/E58</f>
        <v>0.7</v>
      </c>
      <c r="H58" s="94">
        <v>29916</v>
      </c>
      <c r="I58" s="94">
        <v>20941.2</v>
      </c>
      <c r="J58" s="84" t="s">
        <v>255</v>
      </c>
      <c r="K58" s="85" t="s">
        <v>255</v>
      </c>
      <c r="L58" s="94">
        <v>29916</v>
      </c>
      <c r="M58" s="94">
        <v>20941.2</v>
      </c>
      <c r="N58" s="103">
        <v>0</v>
      </c>
      <c r="O58" s="103">
        <v>0</v>
      </c>
      <c r="P58" s="103">
        <v>0</v>
      </c>
      <c r="Q58" s="67"/>
      <c r="R58" s="67"/>
      <c r="W58" s="64"/>
    </row>
    <row r="59" spans="1:23" s="58" customFormat="1" ht="52.8" customHeight="1" x14ac:dyDescent="0.3">
      <c r="A59" s="58">
        <v>40</v>
      </c>
      <c r="B59" s="177" t="s">
        <v>369</v>
      </c>
      <c r="C59" s="177" t="s">
        <v>397</v>
      </c>
      <c r="D59" s="143" t="s">
        <v>392</v>
      </c>
      <c r="E59" s="165">
        <v>29991.15</v>
      </c>
      <c r="F59" s="165">
        <v>20993.8</v>
      </c>
      <c r="G59" s="165">
        <f>F59/E59</f>
        <v>0.69999983328415205</v>
      </c>
      <c r="H59" s="141"/>
      <c r="I59" s="141"/>
      <c r="J59" s="84"/>
      <c r="K59" s="136"/>
      <c r="L59" s="141"/>
      <c r="M59" s="141"/>
      <c r="N59" s="142"/>
      <c r="O59" s="142"/>
      <c r="P59" s="142"/>
      <c r="Q59" s="67"/>
      <c r="R59" s="67"/>
      <c r="W59" s="64"/>
    </row>
    <row r="60" spans="1:23" s="54" customFormat="1" ht="40.5" customHeight="1" x14ac:dyDescent="0.3">
      <c r="A60" s="58"/>
      <c r="B60" s="137"/>
      <c r="C60" s="101"/>
      <c r="D60" s="63"/>
      <c r="E60" s="168">
        <f>SUM(E43:E59)</f>
        <v>1882985.23</v>
      </c>
      <c r="F60" s="168">
        <f>SUM(F43:F59)</f>
        <v>1263617.7069999999</v>
      </c>
      <c r="G60" s="168"/>
      <c r="H60" s="102">
        <f t="shared" ref="H60:P60" si="12">SUM(H43:H58)</f>
        <v>967316.46</v>
      </c>
      <c r="I60" s="102">
        <f t="shared" si="12"/>
        <v>677121.52199999988</v>
      </c>
      <c r="J60" s="84"/>
      <c r="K60" s="102"/>
      <c r="L60" s="102">
        <f t="shared" si="12"/>
        <v>967316.46</v>
      </c>
      <c r="M60" s="102">
        <f t="shared" si="12"/>
        <v>677121.52199999988</v>
      </c>
      <c r="N60" s="102">
        <f t="shared" si="12"/>
        <v>0</v>
      </c>
      <c r="O60" s="102">
        <f t="shared" si="12"/>
        <v>0</v>
      </c>
      <c r="P60" s="102">
        <f t="shared" si="12"/>
        <v>0</v>
      </c>
      <c r="Q60" s="71"/>
      <c r="R60" s="71"/>
      <c r="W60" s="98"/>
    </row>
    <row r="61" spans="1:23" ht="55.5" customHeight="1" x14ac:dyDescent="0.3">
      <c r="A61" s="58"/>
      <c r="B61" s="215" t="s">
        <v>73</v>
      </c>
      <c r="C61" s="216"/>
      <c r="D61" s="216"/>
      <c r="E61" s="105"/>
      <c r="F61" s="106"/>
      <c r="G61" s="106"/>
      <c r="H61" s="106"/>
      <c r="I61" s="106"/>
      <c r="J61" s="106"/>
      <c r="K61" s="107"/>
      <c r="L61" s="106"/>
      <c r="M61" s="106"/>
      <c r="N61" s="106"/>
      <c r="O61" s="106"/>
      <c r="P61" s="108"/>
      <c r="Q61" s="91"/>
      <c r="R61" s="91"/>
    </row>
    <row r="62" spans="1:23" s="58" customFormat="1" ht="28.8" x14ac:dyDescent="0.3">
      <c r="A62" s="58">
        <v>33</v>
      </c>
      <c r="B62" s="59" t="s">
        <v>322</v>
      </c>
      <c r="C62" s="147" t="s">
        <v>259</v>
      </c>
      <c r="D62" s="147" t="s">
        <v>261</v>
      </c>
      <c r="E62" s="161">
        <v>137255.26</v>
      </c>
      <c r="F62" s="161">
        <v>137255.26</v>
      </c>
      <c r="G62" s="169">
        <f t="shared" ref="G62:G66" si="13">F62/E62</f>
        <v>1</v>
      </c>
      <c r="H62" s="103">
        <f>E62</f>
        <v>137255.26</v>
      </c>
      <c r="I62" s="103">
        <f>F62</f>
        <v>137255.26</v>
      </c>
      <c r="J62" s="103" t="s">
        <v>255</v>
      </c>
      <c r="K62" s="104" t="s">
        <v>255</v>
      </c>
      <c r="L62" s="103">
        <f t="shared" ref="L62" si="14">H62</f>
        <v>137255.26</v>
      </c>
      <c r="M62" s="103">
        <f t="shared" ref="M62" si="15">I62</f>
        <v>137255.26</v>
      </c>
      <c r="N62" s="103">
        <v>137255.26</v>
      </c>
      <c r="O62" s="103">
        <v>137255.26</v>
      </c>
      <c r="P62" s="103">
        <v>0</v>
      </c>
      <c r="Q62" s="67"/>
      <c r="R62" s="67"/>
    </row>
    <row r="63" spans="1:23" s="58" customFormat="1" ht="57.6" x14ac:dyDescent="0.3">
      <c r="A63" s="58">
        <v>34</v>
      </c>
      <c r="B63" s="59" t="s">
        <v>323</v>
      </c>
      <c r="C63" s="147" t="s">
        <v>260</v>
      </c>
      <c r="D63" s="147" t="s">
        <v>262</v>
      </c>
      <c r="E63" s="147">
        <v>282245.27</v>
      </c>
      <c r="F63" s="147">
        <v>282245.27</v>
      </c>
      <c r="G63" s="148">
        <f t="shared" si="13"/>
        <v>1</v>
      </c>
      <c r="H63" s="84">
        <f t="shared" ref="H63:H66" si="16">E63</f>
        <v>282245.27</v>
      </c>
      <c r="I63" s="84">
        <f t="shared" ref="I63:I66" si="17">F63</f>
        <v>282245.27</v>
      </c>
      <c r="J63" s="84" t="s">
        <v>255</v>
      </c>
      <c r="K63" s="85" t="s">
        <v>255</v>
      </c>
      <c r="L63" s="84">
        <f t="shared" ref="L63:L66" si="18">H63</f>
        <v>282245.27</v>
      </c>
      <c r="M63" s="84">
        <f t="shared" ref="M63:M66" si="19">I63</f>
        <v>282245.27</v>
      </c>
      <c r="N63" s="84">
        <v>282245.27</v>
      </c>
      <c r="O63" s="84">
        <v>282245.27</v>
      </c>
      <c r="P63" s="84">
        <v>0</v>
      </c>
      <c r="Q63" s="67"/>
      <c r="R63" s="67"/>
    </row>
    <row r="64" spans="1:23" s="58" customFormat="1" ht="28.8" x14ac:dyDescent="0.3">
      <c r="A64" s="58">
        <v>35</v>
      </c>
      <c r="B64" s="59" t="s">
        <v>324</v>
      </c>
      <c r="C64" s="147" t="s">
        <v>260</v>
      </c>
      <c r="D64" s="147" t="s">
        <v>263</v>
      </c>
      <c r="E64" s="147">
        <v>101739</v>
      </c>
      <c r="F64" s="147">
        <v>101739</v>
      </c>
      <c r="G64" s="148">
        <f t="shared" si="13"/>
        <v>1</v>
      </c>
      <c r="H64" s="84">
        <f t="shared" si="16"/>
        <v>101739</v>
      </c>
      <c r="I64" s="84">
        <f t="shared" si="17"/>
        <v>101739</v>
      </c>
      <c r="J64" s="84" t="s">
        <v>255</v>
      </c>
      <c r="K64" s="85" t="s">
        <v>255</v>
      </c>
      <c r="L64" s="84">
        <f t="shared" si="18"/>
        <v>101739</v>
      </c>
      <c r="M64" s="84">
        <f t="shared" si="19"/>
        <v>101739</v>
      </c>
      <c r="N64" s="84">
        <v>101739</v>
      </c>
      <c r="O64" s="84">
        <v>101739</v>
      </c>
      <c r="P64" s="84">
        <v>0</v>
      </c>
      <c r="Q64" s="67"/>
      <c r="R64" s="67"/>
    </row>
    <row r="65" spans="1:18" s="58" customFormat="1" ht="28.8" x14ac:dyDescent="0.3">
      <c r="A65" s="58">
        <v>36</v>
      </c>
      <c r="B65" s="59" t="s">
        <v>325</v>
      </c>
      <c r="C65" s="147" t="s">
        <v>260</v>
      </c>
      <c r="D65" s="147" t="s">
        <v>264</v>
      </c>
      <c r="E65" s="147">
        <v>172331.93</v>
      </c>
      <c r="F65" s="147">
        <v>172331.93</v>
      </c>
      <c r="G65" s="148">
        <f t="shared" si="13"/>
        <v>1</v>
      </c>
      <c r="H65" s="84">
        <f t="shared" si="16"/>
        <v>172331.93</v>
      </c>
      <c r="I65" s="84">
        <f t="shared" si="17"/>
        <v>172331.93</v>
      </c>
      <c r="J65" s="84" t="s">
        <v>255</v>
      </c>
      <c r="K65" s="85" t="s">
        <v>255</v>
      </c>
      <c r="L65" s="84">
        <f t="shared" si="18"/>
        <v>172331.93</v>
      </c>
      <c r="M65" s="84">
        <f t="shared" si="19"/>
        <v>172331.93</v>
      </c>
      <c r="N65" s="84">
        <v>0</v>
      </c>
      <c r="O65" s="84">
        <v>0</v>
      </c>
      <c r="P65" s="84">
        <v>0</v>
      </c>
      <c r="Q65" s="67"/>
      <c r="R65" s="67"/>
    </row>
    <row r="66" spans="1:18" s="58" customFormat="1" ht="28.8" x14ac:dyDescent="0.3">
      <c r="A66" s="58">
        <v>37</v>
      </c>
      <c r="B66" s="59" t="s">
        <v>326</v>
      </c>
      <c r="C66" s="147" t="s">
        <v>260</v>
      </c>
      <c r="D66" s="147" t="s">
        <v>265</v>
      </c>
      <c r="E66" s="147">
        <v>273775.49</v>
      </c>
      <c r="F66" s="147">
        <v>273775.49</v>
      </c>
      <c r="G66" s="148">
        <f t="shared" si="13"/>
        <v>1</v>
      </c>
      <c r="H66" s="84">
        <f t="shared" si="16"/>
        <v>273775.49</v>
      </c>
      <c r="I66" s="84">
        <f t="shared" si="17"/>
        <v>273775.49</v>
      </c>
      <c r="J66" s="84" t="s">
        <v>255</v>
      </c>
      <c r="K66" s="85" t="s">
        <v>255</v>
      </c>
      <c r="L66" s="84">
        <f t="shared" si="18"/>
        <v>273775.49</v>
      </c>
      <c r="M66" s="84">
        <f t="shared" si="19"/>
        <v>273775.49</v>
      </c>
      <c r="N66" s="84">
        <v>273775.49</v>
      </c>
      <c r="O66" s="84">
        <v>273775.49</v>
      </c>
      <c r="P66" s="84">
        <v>0</v>
      </c>
      <c r="Q66" s="67"/>
      <c r="R66" s="67"/>
    </row>
    <row r="67" spans="1:18" s="58" customFormat="1" ht="28.8" x14ac:dyDescent="0.3">
      <c r="B67" s="59" t="s">
        <v>400</v>
      </c>
      <c r="C67" s="170" t="s">
        <v>259</v>
      </c>
      <c r="D67" s="147" t="s">
        <v>270</v>
      </c>
      <c r="E67" s="170">
        <v>182249.66</v>
      </c>
      <c r="F67" s="170">
        <v>182249.66</v>
      </c>
      <c r="G67" s="171">
        <f t="shared" ref="G67" si="20">F67/E67</f>
        <v>1</v>
      </c>
      <c r="H67" s="84"/>
      <c r="I67" s="84"/>
      <c r="J67" s="84"/>
      <c r="K67" s="85"/>
      <c r="L67" s="84"/>
      <c r="M67" s="84"/>
      <c r="N67" s="84"/>
      <c r="O67" s="84"/>
      <c r="P67" s="84"/>
      <c r="Q67" s="67"/>
      <c r="R67" s="67"/>
    </row>
    <row r="68" spans="1:18" s="58" customFormat="1" ht="28.8" x14ac:dyDescent="0.3">
      <c r="B68" s="59" t="s">
        <v>420</v>
      </c>
      <c r="C68" s="170" t="s">
        <v>260</v>
      </c>
      <c r="D68" s="147" t="s">
        <v>401</v>
      </c>
      <c r="E68" s="172">
        <v>258422.92</v>
      </c>
      <c r="F68" s="172">
        <v>258422.92</v>
      </c>
      <c r="G68" s="171">
        <v>1</v>
      </c>
      <c r="H68" s="84"/>
      <c r="I68" s="84"/>
      <c r="J68" s="84"/>
      <c r="K68" s="85"/>
      <c r="L68" s="84"/>
      <c r="M68" s="84"/>
      <c r="N68" s="84"/>
      <c r="O68" s="84"/>
      <c r="P68" s="84"/>
      <c r="Q68" s="67"/>
      <c r="R68" s="67"/>
    </row>
    <row r="69" spans="1:18" s="58" customFormat="1" x14ac:dyDescent="0.3">
      <c r="B69" s="59" t="s">
        <v>421</v>
      </c>
      <c r="C69" s="170" t="s">
        <v>260</v>
      </c>
      <c r="D69" s="147" t="s">
        <v>402</v>
      </c>
      <c r="E69" s="172">
        <v>58234.15</v>
      </c>
      <c r="F69" s="172">
        <v>58234.15</v>
      </c>
      <c r="G69" s="171">
        <v>1</v>
      </c>
      <c r="H69" s="84"/>
      <c r="I69" s="84"/>
      <c r="J69" s="84"/>
      <c r="K69" s="85"/>
      <c r="L69" s="84"/>
      <c r="M69" s="84"/>
      <c r="N69" s="84"/>
      <c r="O69" s="84"/>
      <c r="P69" s="84"/>
      <c r="Q69" s="67"/>
      <c r="R69" s="67"/>
    </row>
    <row r="70" spans="1:18" s="58" customFormat="1" x14ac:dyDescent="0.3">
      <c r="B70" s="59" t="s">
        <v>422</v>
      </c>
      <c r="C70" s="170" t="s">
        <v>260</v>
      </c>
      <c r="D70" s="147" t="s">
        <v>403</v>
      </c>
      <c r="E70" s="172">
        <v>49783.02</v>
      </c>
      <c r="F70" s="172">
        <v>49783.02</v>
      </c>
      <c r="G70" s="171">
        <v>1</v>
      </c>
      <c r="H70" s="84"/>
      <c r="I70" s="84"/>
      <c r="J70" s="84"/>
      <c r="K70" s="85"/>
      <c r="L70" s="84"/>
      <c r="M70" s="84"/>
      <c r="N70" s="84"/>
      <c r="O70" s="84"/>
      <c r="P70" s="84"/>
      <c r="Q70" s="67"/>
      <c r="R70" s="67"/>
    </row>
    <row r="71" spans="1:18" s="58" customFormat="1" ht="43.2" x14ac:dyDescent="0.3">
      <c r="B71" s="59" t="s">
        <v>423</v>
      </c>
      <c r="C71" s="170" t="s">
        <v>259</v>
      </c>
      <c r="D71" s="147" t="s">
        <v>404</v>
      </c>
      <c r="E71" s="172">
        <v>264563.37</v>
      </c>
      <c r="F71" s="172">
        <v>264563.37</v>
      </c>
      <c r="G71" s="171">
        <v>1</v>
      </c>
      <c r="H71" s="84"/>
      <c r="I71" s="84"/>
      <c r="J71" s="84"/>
      <c r="K71" s="85"/>
      <c r="L71" s="84"/>
      <c r="M71" s="84"/>
      <c r="N71" s="84"/>
      <c r="O71" s="84"/>
      <c r="P71" s="84"/>
      <c r="Q71" s="67"/>
      <c r="R71" s="67"/>
    </row>
    <row r="72" spans="1:18" s="54" customFormat="1" x14ac:dyDescent="0.3">
      <c r="A72" s="58"/>
      <c r="B72" s="62"/>
      <c r="C72" s="72"/>
      <c r="D72" s="72"/>
      <c r="E72" s="109">
        <f>SUM(E62:E71)</f>
        <v>1780600.0699999998</v>
      </c>
      <c r="F72" s="109">
        <f>SUM(F62:F71)</f>
        <v>1780600.0699999998</v>
      </c>
      <c r="G72" s="109"/>
      <c r="H72" s="109">
        <f>SUM(H62:H71)</f>
        <v>967346.95</v>
      </c>
      <c r="I72" s="109">
        <f>SUM(I62:I71)</f>
        <v>967346.95</v>
      </c>
      <c r="J72" s="109"/>
      <c r="K72" s="109"/>
      <c r="L72" s="109">
        <f>SUM(L62:L71)</f>
        <v>967346.95</v>
      </c>
      <c r="M72" s="109">
        <f>SUM(M62:M71)</f>
        <v>967346.95</v>
      </c>
      <c r="N72" s="109">
        <f>SUM(N62:N71)</f>
        <v>795015.02</v>
      </c>
      <c r="O72" s="109">
        <f>SUM(O62:O71)</f>
        <v>795015.02</v>
      </c>
      <c r="P72" s="109">
        <f>SUM(P62:P71)</f>
        <v>0</v>
      </c>
      <c r="Q72" s="71"/>
      <c r="R72" s="71"/>
    </row>
    <row r="73" spans="1:18" ht="53.25" customHeight="1" x14ac:dyDescent="0.3">
      <c r="A73" s="58"/>
      <c r="B73" s="213" t="s">
        <v>74</v>
      </c>
      <c r="C73" s="214"/>
      <c r="D73" s="214"/>
      <c r="E73" s="111"/>
      <c r="F73" s="112"/>
      <c r="G73" s="112"/>
      <c r="H73" s="112"/>
      <c r="I73" s="112"/>
      <c r="J73" s="112"/>
      <c r="K73" s="113"/>
      <c r="L73" s="112"/>
      <c r="M73" s="112"/>
      <c r="N73" s="112"/>
      <c r="O73" s="112"/>
      <c r="P73" s="114"/>
      <c r="Q73" s="92"/>
      <c r="R73" s="92"/>
    </row>
    <row r="74" spans="1:18" s="58" customFormat="1" ht="57.6" x14ac:dyDescent="0.3">
      <c r="A74" s="58">
        <v>39</v>
      </c>
      <c r="B74" s="133" t="s">
        <v>327</v>
      </c>
      <c r="C74" s="134" t="s">
        <v>363</v>
      </c>
      <c r="D74" s="134" t="s">
        <v>333</v>
      </c>
      <c r="E74" s="173">
        <v>29298</v>
      </c>
      <c r="F74" s="173">
        <v>29298</v>
      </c>
      <c r="G74" s="169">
        <f t="shared" ref="G74:G79" si="21">F74/E74</f>
        <v>1</v>
      </c>
      <c r="H74" s="110">
        <v>29298</v>
      </c>
      <c r="I74" s="110">
        <v>29298</v>
      </c>
      <c r="J74" s="84" t="s">
        <v>255</v>
      </c>
      <c r="K74" s="85" t="s">
        <v>255</v>
      </c>
      <c r="L74" s="110">
        <v>29298</v>
      </c>
      <c r="M74" s="110">
        <v>29298</v>
      </c>
      <c r="N74" s="103">
        <v>0</v>
      </c>
      <c r="O74" s="103">
        <v>0</v>
      </c>
      <c r="P74" s="103">
        <v>0</v>
      </c>
      <c r="Q74" s="67"/>
      <c r="R74" s="67"/>
    </row>
    <row r="75" spans="1:18" s="58" customFormat="1" ht="28.8" x14ac:dyDescent="0.3">
      <c r="A75" s="58">
        <v>40</v>
      </c>
      <c r="B75" s="133" t="s">
        <v>328</v>
      </c>
      <c r="C75" s="134" t="s">
        <v>364</v>
      </c>
      <c r="D75" s="134" t="s">
        <v>334</v>
      </c>
      <c r="E75" s="164">
        <v>26750</v>
      </c>
      <c r="F75" s="164">
        <v>26750</v>
      </c>
      <c r="G75" s="148">
        <f t="shared" si="21"/>
        <v>1</v>
      </c>
      <c r="H75" s="94">
        <v>26750</v>
      </c>
      <c r="I75" s="94">
        <v>26750</v>
      </c>
      <c r="J75" s="84" t="s">
        <v>255</v>
      </c>
      <c r="K75" s="85" t="s">
        <v>255</v>
      </c>
      <c r="L75" s="94">
        <v>26750</v>
      </c>
      <c r="M75" s="94">
        <v>26750</v>
      </c>
      <c r="N75" s="103">
        <v>0</v>
      </c>
      <c r="O75" s="103">
        <v>0</v>
      </c>
      <c r="P75" s="103">
        <v>0</v>
      </c>
      <c r="Q75" s="67"/>
      <c r="R75" s="67"/>
    </row>
    <row r="76" spans="1:18" s="58" customFormat="1" ht="28.8" x14ac:dyDescent="0.3">
      <c r="A76" s="58">
        <v>41</v>
      </c>
      <c r="B76" s="133" t="s">
        <v>329</v>
      </c>
      <c r="C76" s="134" t="s">
        <v>259</v>
      </c>
      <c r="D76" s="134" t="s">
        <v>335</v>
      </c>
      <c r="E76" s="164">
        <v>29400</v>
      </c>
      <c r="F76" s="164">
        <v>29400</v>
      </c>
      <c r="G76" s="148">
        <f t="shared" si="21"/>
        <v>1</v>
      </c>
      <c r="H76" s="94">
        <v>29400</v>
      </c>
      <c r="I76" s="94">
        <v>29400</v>
      </c>
      <c r="J76" s="84" t="s">
        <v>255</v>
      </c>
      <c r="K76" s="85" t="s">
        <v>255</v>
      </c>
      <c r="L76" s="94">
        <v>29400</v>
      </c>
      <c r="M76" s="94">
        <v>29400</v>
      </c>
      <c r="N76" s="103">
        <v>0</v>
      </c>
      <c r="O76" s="103">
        <v>0</v>
      </c>
      <c r="P76" s="103">
        <v>0</v>
      </c>
      <c r="Q76" s="67"/>
      <c r="R76" s="67"/>
    </row>
    <row r="77" spans="1:18" s="58" customFormat="1" x14ac:dyDescent="0.3">
      <c r="A77" s="58">
        <v>42</v>
      </c>
      <c r="B77" s="133" t="s">
        <v>330</v>
      </c>
      <c r="C77" s="134" t="s">
        <v>365</v>
      </c>
      <c r="D77" s="134" t="s">
        <v>336</v>
      </c>
      <c r="E77" s="174">
        <v>27140</v>
      </c>
      <c r="F77" s="174">
        <v>27140</v>
      </c>
      <c r="G77" s="148">
        <f t="shared" si="21"/>
        <v>1</v>
      </c>
      <c r="H77" s="131">
        <v>27140</v>
      </c>
      <c r="I77" s="131">
        <v>27140</v>
      </c>
      <c r="J77" s="84" t="s">
        <v>255</v>
      </c>
      <c r="K77" s="85" t="s">
        <v>255</v>
      </c>
      <c r="L77" s="131">
        <v>27140</v>
      </c>
      <c r="M77" s="131">
        <v>27140</v>
      </c>
      <c r="N77" s="103">
        <v>0</v>
      </c>
      <c r="O77" s="103">
        <v>0</v>
      </c>
      <c r="P77" s="103">
        <v>0</v>
      </c>
      <c r="Q77" s="67"/>
      <c r="R77" s="67"/>
    </row>
    <row r="78" spans="1:18" s="58" customFormat="1" ht="43.2" x14ac:dyDescent="0.3">
      <c r="A78" s="58">
        <v>43</v>
      </c>
      <c r="B78" s="133" t="s">
        <v>331</v>
      </c>
      <c r="C78" s="134" t="s">
        <v>365</v>
      </c>
      <c r="D78" s="134" t="s">
        <v>337</v>
      </c>
      <c r="E78" s="164">
        <v>25621.49</v>
      </c>
      <c r="F78" s="164">
        <v>25621.49</v>
      </c>
      <c r="G78" s="148">
        <f t="shared" si="21"/>
        <v>1</v>
      </c>
      <c r="H78" s="94">
        <v>25621.49</v>
      </c>
      <c r="I78" s="94">
        <v>25621.49</v>
      </c>
      <c r="J78" s="84" t="s">
        <v>255</v>
      </c>
      <c r="K78" s="85" t="s">
        <v>255</v>
      </c>
      <c r="L78" s="94">
        <v>25621.49</v>
      </c>
      <c r="M78" s="94">
        <v>25621.49</v>
      </c>
      <c r="N78" s="103">
        <v>0</v>
      </c>
      <c r="O78" s="103">
        <v>0</v>
      </c>
      <c r="P78" s="103">
        <v>0</v>
      </c>
      <c r="Q78" s="67"/>
      <c r="R78" s="67"/>
    </row>
    <row r="79" spans="1:18" s="58" customFormat="1" ht="15.6" x14ac:dyDescent="0.3">
      <c r="A79" s="58">
        <v>44</v>
      </c>
      <c r="B79" s="133" t="s">
        <v>332</v>
      </c>
      <c r="C79" s="134" t="s">
        <v>259</v>
      </c>
      <c r="D79" s="134" t="s">
        <v>338</v>
      </c>
      <c r="E79" s="164">
        <v>25161.66</v>
      </c>
      <c r="F79" s="164">
        <v>25161.66</v>
      </c>
      <c r="G79" s="148">
        <f t="shared" si="21"/>
        <v>1</v>
      </c>
      <c r="H79" s="132">
        <v>9375</v>
      </c>
      <c r="I79" s="132">
        <v>9375</v>
      </c>
      <c r="J79" s="84" t="s">
        <v>255</v>
      </c>
      <c r="K79" s="85" t="s">
        <v>255</v>
      </c>
      <c r="L79" s="94">
        <v>9375</v>
      </c>
      <c r="M79" s="94">
        <v>9375</v>
      </c>
      <c r="N79" s="103">
        <v>0</v>
      </c>
      <c r="O79" s="103">
        <v>0</v>
      </c>
      <c r="P79" s="103">
        <v>0</v>
      </c>
      <c r="Q79" s="67"/>
      <c r="R79" s="67"/>
    </row>
    <row r="80" spans="1:18" s="54" customFormat="1" x14ac:dyDescent="0.3">
      <c r="B80" s="175"/>
      <c r="C80" s="175"/>
      <c r="D80" s="175"/>
      <c r="E80" s="176">
        <f>SUM(E74:E79)</f>
        <v>163371.15</v>
      </c>
      <c r="F80" s="176">
        <f t="shared" ref="F80:P80" si="22">SUM(F74:F79)</f>
        <v>163371.15</v>
      </c>
      <c r="G80" s="176"/>
      <c r="H80" s="99">
        <f t="shared" si="22"/>
        <v>147584.49</v>
      </c>
      <c r="I80" s="99">
        <f t="shared" si="22"/>
        <v>147584.49</v>
      </c>
      <c r="J80" s="99"/>
      <c r="K80" s="99"/>
      <c r="L80" s="99">
        <f t="shared" si="22"/>
        <v>147584.49</v>
      </c>
      <c r="M80" s="99">
        <f t="shared" si="22"/>
        <v>147584.49</v>
      </c>
      <c r="N80" s="99">
        <f t="shared" si="22"/>
        <v>0</v>
      </c>
      <c r="O80" s="99">
        <f t="shared" si="22"/>
        <v>0</v>
      </c>
      <c r="P80" s="99">
        <f t="shared" si="22"/>
        <v>0</v>
      </c>
      <c r="Q80" s="71"/>
      <c r="R80" s="71"/>
    </row>
    <row r="81" spans="2:18" ht="57.6" hidden="1" x14ac:dyDescent="0.3">
      <c r="B81" s="95" t="s">
        <v>62</v>
      </c>
      <c r="C81" s="95"/>
      <c r="D81" s="95"/>
      <c r="E81" s="95"/>
      <c r="F81" s="95"/>
      <c r="G81" s="95"/>
      <c r="H81" s="95"/>
      <c r="I81" s="95"/>
      <c r="J81" s="95"/>
      <c r="K81" s="96"/>
      <c r="L81" s="95"/>
      <c r="M81" s="95"/>
      <c r="N81" s="95"/>
      <c r="O81" s="95"/>
      <c r="P81" s="95"/>
      <c r="Q81" s="81"/>
      <c r="R81" s="81"/>
    </row>
    <row r="82" spans="2:18" hidden="1" x14ac:dyDescent="0.3">
      <c r="B82" s="95" t="s">
        <v>61</v>
      </c>
      <c r="C82" s="95"/>
      <c r="D82" s="95"/>
      <c r="E82" s="95"/>
      <c r="F82" s="95"/>
      <c r="G82" s="95"/>
      <c r="H82" s="95"/>
      <c r="I82" s="95"/>
      <c r="J82" s="95"/>
      <c r="K82" s="96"/>
      <c r="L82" s="95"/>
      <c r="M82" s="95"/>
      <c r="N82" s="95"/>
      <c r="O82" s="95"/>
      <c r="P82" s="95"/>
      <c r="Q82" s="81"/>
      <c r="R82" s="81"/>
    </row>
    <row r="83" spans="2:18" ht="72" hidden="1" x14ac:dyDescent="0.3">
      <c r="B83" s="95" t="s">
        <v>63</v>
      </c>
      <c r="C83" s="95"/>
      <c r="D83" s="95"/>
      <c r="E83" s="95"/>
      <c r="F83" s="95"/>
      <c r="G83" s="95"/>
      <c r="H83" s="95"/>
      <c r="I83" s="95"/>
      <c r="J83" s="95"/>
      <c r="K83" s="96"/>
      <c r="L83" s="95"/>
      <c r="M83" s="95"/>
      <c r="N83" s="95"/>
      <c r="O83" s="95"/>
      <c r="P83" s="95"/>
      <c r="Q83" s="81"/>
      <c r="R83" s="81"/>
    </row>
    <row r="84" spans="2:18" hidden="1" x14ac:dyDescent="0.3">
      <c r="B84" s="95" t="s">
        <v>61</v>
      </c>
      <c r="C84" s="95"/>
      <c r="D84" s="95"/>
      <c r="E84" s="95"/>
      <c r="F84" s="95"/>
      <c r="G84" s="95"/>
      <c r="H84" s="95"/>
      <c r="I84" s="95"/>
      <c r="J84" s="95"/>
      <c r="K84" s="96"/>
      <c r="L84" s="95"/>
      <c r="M84" s="95"/>
      <c r="N84" s="95"/>
      <c r="O84" s="95"/>
      <c r="P84" s="95"/>
      <c r="Q84" s="81"/>
      <c r="R84" s="81"/>
    </row>
    <row r="85" spans="2:18" ht="28.8" hidden="1" x14ac:dyDescent="0.3">
      <c r="B85" s="95" t="s">
        <v>64</v>
      </c>
      <c r="C85" s="95"/>
      <c r="D85" s="95"/>
      <c r="E85" s="95"/>
      <c r="F85" s="95"/>
      <c r="G85" s="95"/>
      <c r="H85" s="95"/>
      <c r="I85" s="95"/>
      <c r="J85" s="95"/>
      <c r="K85" s="96"/>
      <c r="L85" s="95"/>
      <c r="M85" s="95"/>
      <c r="N85" s="95"/>
      <c r="O85" s="95"/>
      <c r="P85" s="95"/>
      <c r="Q85" s="81"/>
      <c r="R85" s="81"/>
    </row>
    <row r="86" spans="2:18" hidden="1" x14ac:dyDescent="0.3">
      <c r="B86" s="95" t="s">
        <v>61</v>
      </c>
      <c r="C86" s="95"/>
      <c r="D86" s="95"/>
      <c r="E86" s="95"/>
      <c r="F86" s="95"/>
      <c r="G86" s="95"/>
      <c r="H86" s="95"/>
      <c r="I86" s="95"/>
      <c r="J86" s="95"/>
      <c r="K86" s="96"/>
      <c r="L86" s="95"/>
      <c r="M86" s="95"/>
      <c r="N86" s="95"/>
      <c r="O86" s="95"/>
      <c r="P86" s="95"/>
      <c r="Q86" s="81"/>
      <c r="R86" s="81"/>
    </row>
    <row r="87" spans="2:18" ht="28.8" hidden="1" x14ac:dyDescent="0.3">
      <c r="B87" s="95" t="s">
        <v>65</v>
      </c>
      <c r="C87" s="95"/>
      <c r="D87" s="95"/>
      <c r="E87" s="95"/>
      <c r="F87" s="95"/>
      <c r="G87" s="95"/>
      <c r="H87" s="95"/>
      <c r="I87" s="95"/>
      <c r="J87" s="95"/>
      <c r="K87" s="96"/>
      <c r="L87" s="95"/>
      <c r="M87" s="95"/>
      <c r="N87" s="95"/>
      <c r="O87" s="95"/>
      <c r="P87" s="95"/>
      <c r="Q87" s="81"/>
      <c r="R87" s="81"/>
    </row>
    <row r="88" spans="2:18" hidden="1" x14ac:dyDescent="0.3">
      <c r="B88" s="95" t="s">
        <v>61</v>
      </c>
      <c r="C88" s="95"/>
      <c r="D88" s="95"/>
      <c r="E88" s="95"/>
      <c r="F88" s="95"/>
      <c r="G88" s="95"/>
      <c r="H88" s="95"/>
      <c r="I88" s="95"/>
      <c r="J88" s="95"/>
      <c r="K88" s="96"/>
      <c r="L88" s="95"/>
      <c r="M88" s="95"/>
      <c r="N88" s="95"/>
      <c r="O88" s="95"/>
      <c r="P88" s="95"/>
      <c r="Q88" s="81"/>
      <c r="R88" s="81"/>
    </row>
    <row r="89" spans="2:18" ht="28.8" hidden="1" x14ac:dyDescent="0.3">
      <c r="B89" s="95" t="s">
        <v>66</v>
      </c>
      <c r="C89" s="95"/>
      <c r="D89" s="95"/>
      <c r="E89" s="95"/>
      <c r="F89" s="95"/>
      <c r="G89" s="95"/>
      <c r="H89" s="95"/>
      <c r="I89" s="95"/>
      <c r="J89" s="95"/>
      <c r="K89" s="96"/>
      <c r="L89" s="95"/>
      <c r="M89" s="95"/>
      <c r="N89" s="95"/>
      <c r="O89" s="95"/>
      <c r="P89" s="95"/>
      <c r="Q89" s="81"/>
      <c r="R89" s="81"/>
    </row>
    <row r="90" spans="2:18" hidden="1" x14ac:dyDescent="0.3">
      <c r="B90" s="95" t="s">
        <v>61</v>
      </c>
      <c r="C90" s="95"/>
      <c r="D90" s="95"/>
      <c r="E90" s="95"/>
      <c r="F90" s="95"/>
      <c r="G90" s="95"/>
      <c r="H90" s="95"/>
      <c r="I90" s="95"/>
      <c r="J90" s="95"/>
      <c r="K90" s="96"/>
      <c r="L90" s="95"/>
      <c r="M90" s="95"/>
      <c r="N90" s="95"/>
      <c r="O90" s="95"/>
      <c r="P90" s="95"/>
      <c r="Q90" s="81"/>
      <c r="R90" s="81"/>
    </row>
    <row r="91" spans="2:18" ht="28.8" hidden="1" x14ac:dyDescent="0.3">
      <c r="B91" s="95" t="s">
        <v>67</v>
      </c>
      <c r="C91" s="95"/>
      <c r="D91" s="95"/>
      <c r="E91" s="95"/>
      <c r="F91" s="95"/>
      <c r="G91" s="95"/>
      <c r="H91" s="95"/>
      <c r="I91" s="95"/>
      <c r="J91" s="95"/>
      <c r="K91" s="96"/>
      <c r="L91" s="95"/>
      <c r="M91" s="95"/>
      <c r="N91" s="95"/>
      <c r="O91" s="95"/>
      <c r="P91" s="95"/>
      <c r="Q91" s="81"/>
      <c r="R91" s="81"/>
    </row>
    <row r="92" spans="2:18" hidden="1" x14ac:dyDescent="0.3">
      <c r="B92" s="95" t="s">
        <v>61</v>
      </c>
      <c r="C92" s="95"/>
      <c r="D92" s="95"/>
      <c r="E92" s="95"/>
      <c r="F92" s="95"/>
      <c r="G92" s="95"/>
      <c r="H92" s="95"/>
      <c r="I92" s="95"/>
      <c r="J92" s="95"/>
      <c r="K92" s="96"/>
      <c r="L92" s="95"/>
      <c r="M92" s="95"/>
      <c r="N92" s="95"/>
      <c r="O92" s="95"/>
      <c r="P92" s="95"/>
      <c r="Q92" s="81"/>
      <c r="R92" s="81"/>
    </row>
    <row r="93" spans="2:18" ht="28.8" hidden="1" x14ac:dyDescent="0.3">
      <c r="B93" s="95" t="s">
        <v>68</v>
      </c>
      <c r="C93" s="95"/>
      <c r="D93" s="95"/>
      <c r="E93" s="95"/>
      <c r="F93" s="95"/>
      <c r="G93" s="95"/>
      <c r="H93" s="95"/>
      <c r="I93" s="95"/>
      <c r="J93" s="95"/>
      <c r="K93" s="96"/>
      <c r="L93" s="95"/>
      <c r="M93" s="95"/>
      <c r="N93" s="95"/>
      <c r="O93" s="95"/>
      <c r="P93" s="95"/>
      <c r="Q93" s="81"/>
      <c r="R93" s="81"/>
    </row>
    <row r="94" spans="2:18" x14ac:dyDescent="0.3">
      <c r="B94" s="95"/>
      <c r="C94" s="95"/>
      <c r="D94" s="95"/>
      <c r="E94" s="95"/>
      <c r="F94" s="95"/>
      <c r="G94" s="95"/>
      <c r="H94" s="95"/>
      <c r="I94" s="95"/>
      <c r="J94" s="95"/>
      <c r="K94" s="96"/>
      <c r="L94" s="95"/>
      <c r="M94" s="95"/>
      <c r="N94" s="95"/>
      <c r="O94" s="95"/>
      <c r="P94" s="95"/>
      <c r="Q94" s="81"/>
      <c r="R94" s="81"/>
    </row>
    <row r="95" spans="2:18" ht="22.2" customHeight="1" x14ac:dyDescent="0.3">
      <c r="B95" s="97" t="s">
        <v>69</v>
      </c>
      <c r="C95" s="97"/>
      <c r="D95" s="97"/>
      <c r="E95" s="100">
        <f>E34+E41+E60+E72+E80</f>
        <v>6753401.6099999994</v>
      </c>
      <c r="F95" s="100">
        <f>F34+F41+F60+F72+F80</f>
        <v>4630876.4519999996</v>
      </c>
      <c r="G95" s="100"/>
      <c r="H95" s="100">
        <f t="shared" ref="H95:P95" si="23">H34+H41+H60+H72+H80</f>
        <v>4080408.5599999996</v>
      </c>
      <c r="I95" s="100">
        <f t="shared" si="23"/>
        <v>2767394.2220000001</v>
      </c>
      <c r="J95" s="100">
        <f t="shared" si="23"/>
        <v>0</v>
      </c>
      <c r="K95" s="100">
        <f t="shared" si="23"/>
        <v>0</v>
      </c>
      <c r="L95" s="100">
        <f t="shared" si="23"/>
        <v>4029108.5599999996</v>
      </c>
      <c r="M95" s="100">
        <f t="shared" si="23"/>
        <v>2741744.2220000001</v>
      </c>
      <c r="N95" s="100">
        <f t="shared" si="23"/>
        <v>1815039.6800000002</v>
      </c>
      <c r="O95" s="100">
        <f t="shared" si="23"/>
        <v>1281712.95</v>
      </c>
      <c r="P95" s="100">
        <f t="shared" si="23"/>
        <v>0</v>
      </c>
      <c r="Q95" s="93"/>
      <c r="R95" s="93"/>
    </row>
  </sheetData>
  <mergeCells count="22">
    <mergeCell ref="G3:G4"/>
    <mergeCell ref="B2:G2"/>
    <mergeCell ref="B73:D73"/>
    <mergeCell ref="B61:D61"/>
    <mergeCell ref="B42:D42"/>
    <mergeCell ref="B35:D35"/>
    <mergeCell ref="B7:D7"/>
    <mergeCell ref="E8:G8"/>
    <mergeCell ref="E17:G17"/>
    <mergeCell ref="B3:B4"/>
    <mergeCell ref="C3:C4"/>
    <mergeCell ref="D3:D4"/>
    <mergeCell ref="E3:E4"/>
    <mergeCell ref="F3:F4"/>
    <mergeCell ref="N3:N4"/>
    <mergeCell ref="P3:P4"/>
    <mergeCell ref="H3:H4"/>
    <mergeCell ref="I3:I4"/>
    <mergeCell ref="J3:J4"/>
    <mergeCell ref="K3:K4"/>
    <mergeCell ref="L3:L4"/>
    <mergeCell ref="M3:M4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2" manualBreakCount="2">
    <brk id="34" max="16383" man="1"/>
    <brk id="72" max="18" man="1"/>
  </rowBreaks>
  <colBreaks count="1" manualBreakCount="1">
    <brk id="21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I14" sqref="I14"/>
    </sheetView>
  </sheetViews>
  <sheetFormatPr defaultRowHeight="14.4" x14ac:dyDescent="0.3"/>
  <cols>
    <col min="2" max="2" width="33.33203125" customWidth="1"/>
    <col min="3" max="3" width="23.33203125" customWidth="1"/>
    <col min="4" max="5" width="16.33203125" customWidth="1"/>
    <col min="6" max="6" width="19.33203125" customWidth="1"/>
  </cols>
  <sheetData>
    <row r="1" spans="1:6" ht="15" thickBot="1" x14ac:dyDescent="0.35"/>
    <row r="2" spans="1:6" ht="61.95" customHeight="1" thickBot="1" x14ac:dyDescent="0.35">
      <c r="A2" s="252"/>
      <c r="B2" s="254" t="s">
        <v>23</v>
      </c>
      <c r="C2" s="226" t="s">
        <v>24</v>
      </c>
      <c r="D2" s="227"/>
      <c r="E2" s="226" t="s">
        <v>43</v>
      </c>
      <c r="F2" s="227"/>
    </row>
    <row r="3" spans="1:6" ht="16.2" thickBot="1" x14ac:dyDescent="0.35">
      <c r="A3" s="253"/>
      <c r="B3" s="255"/>
      <c r="C3" s="12" t="s">
        <v>25</v>
      </c>
      <c r="D3" s="12" t="s">
        <v>26</v>
      </c>
      <c r="E3" s="12" t="s">
        <v>25</v>
      </c>
      <c r="F3" s="12" t="s">
        <v>26</v>
      </c>
    </row>
    <row r="4" spans="1:6" ht="72.599999999999994" customHeight="1" thickTop="1" thickBot="1" x14ac:dyDescent="0.35">
      <c r="A4" s="250" t="s">
        <v>27</v>
      </c>
      <c r="B4" s="251"/>
      <c r="C4" s="13">
        <v>1633000</v>
      </c>
      <c r="D4" s="14">
        <v>55.7</v>
      </c>
      <c r="E4" s="14">
        <f>SUM(E5:E8)</f>
        <v>791033.49</v>
      </c>
      <c r="F4" s="25">
        <f>SUM(F5:F8)</f>
        <v>26.970115581316058</v>
      </c>
    </row>
    <row r="5" spans="1:6" ht="78" x14ac:dyDescent="0.3">
      <c r="A5" s="256" t="s">
        <v>28</v>
      </c>
      <c r="B5" s="15" t="s">
        <v>29</v>
      </c>
      <c r="C5" s="258">
        <v>950000</v>
      </c>
      <c r="D5" s="249">
        <v>32.4</v>
      </c>
      <c r="E5" s="228">
        <v>791033.49</v>
      </c>
      <c r="F5" s="233">
        <f>E5/C14*100</f>
        <v>26.970115581316058</v>
      </c>
    </row>
    <row r="6" spans="1:6" ht="16.2" thickBot="1" x14ac:dyDescent="0.35">
      <c r="A6" s="257"/>
      <c r="B6" s="16" t="s">
        <v>30</v>
      </c>
      <c r="C6" s="259"/>
      <c r="D6" s="260"/>
      <c r="E6" s="229"/>
      <c r="F6" s="234"/>
    </row>
    <row r="7" spans="1:6" ht="62.4" x14ac:dyDescent="0.3">
      <c r="A7" s="245" t="s">
        <v>31</v>
      </c>
      <c r="B7" s="17" t="s">
        <v>32</v>
      </c>
      <c r="C7" s="246">
        <v>683000</v>
      </c>
      <c r="D7" s="248">
        <v>23.3</v>
      </c>
      <c r="E7" s="230">
        <v>0</v>
      </c>
      <c r="F7" s="249">
        <v>0</v>
      </c>
    </row>
    <row r="8" spans="1:6" ht="16.2" thickBot="1" x14ac:dyDescent="0.35">
      <c r="A8" s="236"/>
      <c r="B8" s="18" t="s">
        <v>33</v>
      </c>
      <c r="C8" s="247"/>
      <c r="D8" s="240"/>
      <c r="E8" s="231"/>
      <c r="F8" s="244"/>
    </row>
    <row r="9" spans="1:6" ht="71.400000000000006" customHeight="1" thickTop="1" thickBot="1" x14ac:dyDescent="0.35">
      <c r="A9" s="250" t="s">
        <v>34</v>
      </c>
      <c r="B9" s="251"/>
      <c r="C9" s="19" t="s">
        <v>35</v>
      </c>
      <c r="D9" s="20">
        <v>44.3</v>
      </c>
      <c r="E9" s="20">
        <f>SUM(E10:E13)</f>
        <v>967346.95</v>
      </c>
      <c r="F9" s="26">
        <f>SUM(F10:F13)</f>
        <v>32.98148482782134</v>
      </c>
    </row>
    <row r="10" spans="1:6" ht="62.4" x14ac:dyDescent="0.3">
      <c r="A10" s="235" t="s">
        <v>36</v>
      </c>
      <c r="B10" s="17" t="s">
        <v>37</v>
      </c>
      <c r="C10" s="237">
        <v>1150000</v>
      </c>
      <c r="D10" s="239">
        <v>39.200000000000003</v>
      </c>
      <c r="E10" s="232">
        <v>967346.95</v>
      </c>
      <c r="F10" s="241">
        <f>E10/C14*100</f>
        <v>32.98148482782134</v>
      </c>
    </row>
    <row r="11" spans="1:6" ht="16.2" thickBot="1" x14ac:dyDescent="0.35">
      <c r="A11" s="236"/>
      <c r="B11" s="18" t="s">
        <v>38</v>
      </c>
      <c r="C11" s="238"/>
      <c r="D11" s="240"/>
      <c r="E11" s="231"/>
      <c r="F11" s="242"/>
    </row>
    <row r="12" spans="1:6" ht="62.4" x14ac:dyDescent="0.3">
      <c r="A12" s="235" t="s">
        <v>39</v>
      </c>
      <c r="B12" s="17" t="s">
        <v>40</v>
      </c>
      <c r="C12" s="237">
        <v>150000</v>
      </c>
      <c r="D12" s="239">
        <v>5.0999999999999996</v>
      </c>
      <c r="E12" s="232">
        <v>0</v>
      </c>
      <c r="F12" s="243">
        <v>0</v>
      </c>
    </row>
    <row r="13" spans="1:6" ht="16.2" thickBot="1" x14ac:dyDescent="0.35">
      <c r="A13" s="236"/>
      <c r="B13" s="18" t="s">
        <v>41</v>
      </c>
      <c r="C13" s="238"/>
      <c r="D13" s="240"/>
      <c r="E13" s="231"/>
      <c r="F13" s="244"/>
    </row>
    <row r="14" spans="1:6" ht="31.8" thickBot="1" x14ac:dyDescent="0.35">
      <c r="A14" s="21"/>
      <c r="B14" s="22" t="s">
        <v>42</v>
      </c>
      <c r="C14" s="23">
        <v>2933000</v>
      </c>
      <c r="D14" s="24">
        <v>100</v>
      </c>
      <c r="E14" s="27">
        <f>E4+E9</f>
        <v>1758380.44</v>
      </c>
      <c r="F14" s="27">
        <f>F4+F9</f>
        <v>59.951600409137399</v>
      </c>
    </row>
    <row r="15" spans="1:6" ht="15" thickTop="1" x14ac:dyDescent="0.3"/>
  </sheetData>
  <mergeCells count="26">
    <mergeCell ref="A2:A3"/>
    <mergeCell ref="B2:B3"/>
    <mergeCell ref="C2:D2"/>
    <mergeCell ref="A4:B4"/>
    <mergeCell ref="A5:A6"/>
    <mergeCell ref="C5:C6"/>
    <mergeCell ref="D5:D6"/>
    <mergeCell ref="A7:A8"/>
    <mergeCell ref="C7:C8"/>
    <mergeCell ref="D7:D8"/>
    <mergeCell ref="F7:F8"/>
    <mergeCell ref="A9:B9"/>
    <mergeCell ref="A10:A11"/>
    <mergeCell ref="C10:C11"/>
    <mergeCell ref="D10:D11"/>
    <mergeCell ref="F10:F11"/>
    <mergeCell ref="A12:A13"/>
    <mergeCell ref="C12:C13"/>
    <mergeCell ref="D12:D13"/>
    <mergeCell ref="F12:F13"/>
    <mergeCell ref="E2:F2"/>
    <mergeCell ref="E5:E6"/>
    <mergeCell ref="E7:E8"/>
    <mergeCell ref="E10:E11"/>
    <mergeCell ref="E12:E13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</vt:i4>
      </vt:variant>
    </vt:vector>
  </HeadingPairs>
  <TitlesOfParts>
    <vt:vector size="15" baseType="lpstr">
      <vt:lpstr>Таблица-1</vt:lpstr>
      <vt:lpstr>Таблица 2</vt:lpstr>
      <vt:lpstr>Таблица-3</vt:lpstr>
      <vt:lpstr>Таблица-4</vt:lpstr>
      <vt:lpstr>Таблица-5</vt:lpstr>
      <vt:lpstr>Таблица-6</vt:lpstr>
      <vt:lpstr>Таблица-7</vt:lpstr>
      <vt:lpstr>Таблица-8</vt:lpstr>
      <vt:lpstr>Таблица-9</vt:lpstr>
      <vt:lpstr>Таблица-10</vt:lpstr>
      <vt:lpstr>Таблица-11</vt:lpstr>
      <vt:lpstr>Таблица-12</vt:lpstr>
      <vt:lpstr>06.2023</vt:lpstr>
      <vt:lpstr>Лист4</vt:lpstr>
      <vt:lpstr>'06.2023'!Област_печат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2023-07-04T11:15:55Z</dcterms:modified>
</cp:coreProperties>
</file>