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792" windowHeight="6180" tabRatio="788" firstSheet="12" activeTab="12"/>
  </bookViews>
  <sheets>
    <sheet name="Таблица-1" sheetId="1" state="hidden" r:id="rId1"/>
    <sheet name="Таблица 2" sheetId="2" state="hidden" r:id="rId2"/>
    <sheet name="Таблица-3" sheetId="3" r:id="rId3"/>
    <sheet name="Таблица-4" sheetId="4" state="hidden" r:id="rId4"/>
    <sheet name="Таблица-5" sheetId="6" state="hidden" r:id="rId5"/>
    <sheet name="Таблица-6" sheetId="7" state="hidden" r:id="rId6"/>
    <sheet name="Таблица-7" sheetId="8" state="hidden" r:id="rId7"/>
    <sheet name="Таблица-8" sheetId="9" state="hidden" r:id="rId8"/>
    <sheet name="Таблица-9" sheetId="10" state="hidden" r:id="rId9"/>
    <sheet name="Таблица-10" sheetId="11" state="hidden" r:id="rId10"/>
    <sheet name="Таблица-11" sheetId="12" state="hidden" r:id="rId11"/>
    <sheet name="Таблица-12" sheetId="13" state="hidden" r:id="rId12"/>
    <sheet name="06-2023" sheetId="14" r:id="rId13"/>
    <sheet name="Лист4" sheetId="5" state="hidden" r:id="rId14"/>
  </sheets>
  <externalReferences>
    <externalReference r:id="rId15"/>
  </externalReferences>
  <definedNames>
    <definedName name="_xlnm.Print_Area" localSheetId="12">'06-2023'!$A$1:$S$89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4" l="1"/>
  <c r="G28" i="14"/>
  <c r="G29" i="14"/>
  <c r="G30" i="14"/>
  <c r="G17" i="14"/>
  <c r="G18" i="14"/>
  <c r="G19" i="14"/>
  <c r="G20" i="14"/>
  <c r="G21" i="14"/>
  <c r="G22" i="14"/>
  <c r="G23" i="14"/>
  <c r="G24" i="14"/>
  <c r="G25" i="14"/>
  <c r="G26" i="14"/>
  <c r="G47" i="14"/>
  <c r="E54" i="14" l="1"/>
  <c r="G53" i="14"/>
  <c r="G52" i="14"/>
  <c r="G51" i="14"/>
  <c r="G50" i="14"/>
  <c r="G49" i="14"/>
  <c r="G48" i="14"/>
  <c r="G46" i="14"/>
  <c r="G43" i="14"/>
  <c r="G44" i="14"/>
  <c r="G45" i="14"/>
  <c r="F35" i="14"/>
  <c r="I35" i="14"/>
  <c r="F31" i="14"/>
  <c r="G31" i="14" s="1"/>
  <c r="E32" i="14"/>
  <c r="F32" i="14" l="1"/>
  <c r="M9" i="14"/>
  <c r="M10" i="14"/>
  <c r="M11" i="14"/>
  <c r="M12" i="14"/>
  <c r="M13" i="14"/>
  <c r="M14" i="14"/>
  <c r="M15" i="14"/>
  <c r="M16" i="14"/>
  <c r="M17" i="14"/>
  <c r="M18" i="14"/>
  <c r="M19" i="14"/>
  <c r="M20" i="14"/>
  <c r="M21" i="14"/>
  <c r="M22" i="14"/>
  <c r="M23" i="14"/>
  <c r="M24" i="14"/>
  <c r="M8" i="14"/>
  <c r="H32" i="14" l="1"/>
  <c r="I32" i="14"/>
  <c r="N32" i="14"/>
  <c r="O32" i="14"/>
  <c r="P32" i="14"/>
  <c r="F74" i="14" l="1"/>
  <c r="H74" i="14"/>
  <c r="I74" i="14"/>
  <c r="J89" i="14"/>
  <c r="K89" i="14"/>
  <c r="L74" i="14"/>
  <c r="M74" i="14"/>
  <c r="N74" i="14"/>
  <c r="O74" i="14"/>
  <c r="P74" i="14"/>
  <c r="E74" i="14"/>
  <c r="L54" i="14"/>
  <c r="M54" i="14"/>
  <c r="N54" i="14"/>
  <c r="O54" i="14"/>
  <c r="P54" i="14"/>
  <c r="G73" i="14"/>
  <c r="G72" i="14"/>
  <c r="G71" i="14"/>
  <c r="G70" i="14"/>
  <c r="G69" i="14"/>
  <c r="G68" i="14"/>
  <c r="F66" i="14"/>
  <c r="N66" i="14"/>
  <c r="O66" i="14"/>
  <c r="P66" i="14"/>
  <c r="E66" i="14"/>
  <c r="F36" i="14"/>
  <c r="H36" i="14"/>
  <c r="I36" i="14"/>
  <c r="N36" i="14"/>
  <c r="O36" i="14"/>
  <c r="P36" i="14"/>
  <c r="E36" i="14"/>
  <c r="E89" i="14" l="1"/>
  <c r="N89" i="14"/>
  <c r="P89" i="14"/>
  <c r="O89" i="14"/>
  <c r="Q29" i="6" l="1"/>
  <c r="I9" i="6" l="1"/>
  <c r="J9" i="6" s="1"/>
  <c r="C9" i="6"/>
  <c r="E9" i="6" s="1"/>
  <c r="G9" i="6" s="1"/>
  <c r="F8" i="6"/>
  <c r="H8" i="6" s="1"/>
  <c r="E8" i="6"/>
  <c r="G8" i="6" s="1"/>
  <c r="D8" i="6"/>
  <c r="C8" i="6"/>
  <c r="F7" i="6"/>
  <c r="E7" i="6"/>
  <c r="G7" i="6" s="1"/>
  <c r="D7" i="6"/>
  <c r="C7" i="6"/>
  <c r="J6" i="6"/>
  <c r="M6" i="6" s="1"/>
  <c r="I6" i="6"/>
  <c r="D9" i="6" l="1"/>
  <c r="M9" i="6"/>
  <c r="L9" i="6"/>
  <c r="F9" i="6"/>
  <c r="H9" i="6" s="1"/>
  <c r="L6" i="6"/>
  <c r="I7" i="6"/>
  <c r="R35" i="14" l="1"/>
  <c r="Q35" i="14"/>
  <c r="R22" i="14"/>
  <c r="R16" i="14"/>
  <c r="Q16" i="14"/>
  <c r="Q42" i="14"/>
  <c r="Q22" i="14"/>
  <c r="H38" i="14" l="1"/>
  <c r="H39" i="14"/>
  <c r="H40" i="14"/>
  <c r="H41" i="14"/>
  <c r="F42" i="14"/>
  <c r="G42" i="14" s="1"/>
  <c r="F41" i="14"/>
  <c r="F40" i="14"/>
  <c r="F39" i="14"/>
  <c r="F38" i="14"/>
  <c r="F54" i="14" l="1"/>
  <c r="F89" i="14" s="1"/>
  <c r="H54" i="14"/>
  <c r="I41" i="14"/>
  <c r="G41" i="14"/>
  <c r="I38" i="14"/>
  <c r="G38" i="14"/>
  <c r="I39" i="14"/>
  <c r="G39" i="14"/>
  <c r="I40" i="14"/>
  <c r="G40" i="14"/>
  <c r="R42" i="14"/>
  <c r="H57" i="14"/>
  <c r="I57" i="14"/>
  <c r="H58" i="14"/>
  <c r="L58" i="14" s="1"/>
  <c r="I58" i="14"/>
  <c r="M58" i="14" s="1"/>
  <c r="H59" i="14"/>
  <c r="L59" i="14" s="1"/>
  <c r="I59" i="14"/>
  <c r="M59" i="14" s="1"/>
  <c r="H60" i="14"/>
  <c r="L60" i="14" s="1"/>
  <c r="I60" i="14"/>
  <c r="M60" i="14" s="1"/>
  <c r="I56" i="14"/>
  <c r="M56" i="14" s="1"/>
  <c r="H56" i="14"/>
  <c r="L56" i="14" s="1"/>
  <c r="M34" i="14"/>
  <c r="L34" i="14"/>
  <c r="G34" i="14"/>
  <c r="L9" i="14"/>
  <c r="L10" i="14"/>
  <c r="L11" i="14"/>
  <c r="L13" i="14"/>
  <c r="L14" i="14"/>
  <c r="L15" i="14"/>
  <c r="L16" i="14"/>
  <c r="L17" i="14"/>
  <c r="L20" i="14"/>
  <c r="L21" i="14"/>
  <c r="L22" i="14"/>
  <c r="L8" i="14"/>
  <c r="G9" i="14"/>
  <c r="G10" i="14"/>
  <c r="G11" i="14"/>
  <c r="G12" i="14"/>
  <c r="G13" i="14"/>
  <c r="G14" i="14"/>
  <c r="G15" i="14"/>
  <c r="G16" i="14"/>
  <c r="G8" i="14"/>
  <c r="H14" i="13"/>
  <c r="G16" i="13"/>
  <c r="H16" i="13" s="1"/>
  <c r="G14" i="13"/>
  <c r="N8" i="13"/>
  <c r="N18" i="13" s="1"/>
  <c r="N39" i="13" s="1"/>
  <c r="K8" i="13"/>
  <c r="K18" i="13" s="1"/>
  <c r="K39" i="13" s="1"/>
  <c r="J8" i="13"/>
  <c r="J18" i="13" s="1"/>
  <c r="J39" i="13" s="1"/>
  <c r="I8" i="13"/>
  <c r="I18" i="13" s="1"/>
  <c r="I39" i="13" s="1"/>
  <c r="H8" i="13"/>
  <c r="G8" i="13"/>
  <c r="F8" i="13"/>
  <c r="F18" i="13" s="1"/>
  <c r="F39" i="13" s="1"/>
  <c r="E8" i="13"/>
  <c r="E18" i="13" s="1"/>
  <c r="E39" i="13" s="1"/>
  <c r="C8" i="13"/>
  <c r="C18" i="13" s="1"/>
  <c r="C39" i="13" s="1"/>
  <c r="D8" i="13"/>
  <c r="D18" i="13" s="1"/>
  <c r="D39" i="13" s="1"/>
  <c r="B6" i="9"/>
  <c r="M6" i="9" s="1"/>
  <c r="B5" i="9"/>
  <c r="M5" i="9" s="1"/>
  <c r="B13" i="13"/>
  <c r="L13" i="13" s="1"/>
  <c r="B9" i="13"/>
  <c r="L9" i="13" s="1"/>
  <c r="B8" i="13"/>
  <c r="F15" i="12"/>
  <c r="G15" i="12" s="1"/>
  <c r="H15" i="12" s="1"/>
  <c r="F14" i="12"/>
  <c r="G14" i="12" s="1"/>
  <c r="H14" i="12" s="1"/>
  <c r="C18" i="12"/>
  <c r="C39" i="12" s="1"/>
  <c r="E18" i="12"/>
  <c r="E39" i="12" s="1"/>
  <c r="F18" i="12"/>
  <c r="F39" i="12" s="1"/>
  <c r="I18" i="12"/>
  <c r="I39" i="12" s="1"/>
  <c r="J18" i="12"/>
  <c r="J39" i="12" s="1"/>
  <c r="K18" i="12"/>
  <c r="K39" i="12" s="1"/>
  <c r="L18" i="12"/>
  <c r="L39" i="12" s="1"/>
  <c r="M18" i="12"/>
  <c r="M39" i="12" s="1"/>
  <c r="N18" i="12"/>
  <c r="N39" i="12" s="1"/>
  <c r="O18" i="12"/>
  <c r="O39" i="12" s="1"/>
  <c r="P18" i="12"/>
  <c r="P39" i="12" s="1"/>
  <c r="D15" i="12"/>
  <c r="D14" i="12"/>
  <c r="B18" i="12"/>
  <c r="B39" i="12" s="1"/>
  <c r="L6" i="9"/>
  <c r="I10" i="9"/>
  <c r="J10" i="9"/>
  <c r="K10" i="9"/>
  <c r="N10" i="9"/>
  <c r="I9" i="8"/>
  <c r="J9" i="8"/>
  <c r="K9" i="8"/>
  <c r="D10" i="6"/>
  <c r="D6" i="9" s="1"/>
  <c r="D6" i="6"/>
  <c r="C4" i="8" s="1"/>
  <c r="P6" i="7"/>
  <c r="P5" i="7"/>
  <c r="P10" i="7" s="1"/>
  <c r="N10" i="7"/>
  <c r="O10" i="7"/>
  <c r="L6" i="7"/>
  <c r="M6" i="7" s="1"/>
  <c r="K6" i="7"/>
  <c r="L5" i="7"/>
  <c r="M5" i="7" s="1"/>
  <c r="K5" i="7"/>
  <c r="J6" i="7"/>
  <c r="J5" i="7"/>
  <c r="J10" i="7" s="1"/>
  <c r="I6" i="7"/>
  <c r="I5" i="7"/>
  <c r="H6" i="7"/>
  <c r="H5" i="7"/>
  <c r="G6" i="7"/>
  <c r="G5" i="7"/>
  <c r="F6" i="7"/>
  <c r="F5" i="7"/>
  <c r="E6" i="7"/>
  <c r="E5" i="7"/>
  <c r="C6" i="7"/>
  <c r="D6" i="7" s="1"/>
  <c r="C5" i="7"/>
  <c r="C10" i="7" s="1"/>
  <c r="B10" i="7"/>
  <c r="K25" i="6"/>
  <c r="N25" i="6"/>
  <c r="B25" i="6"/>
  <c r="J8" i="6"/>
  <c r="J10" i="6"/>
  <c r="M10" i="6" s="1"/>
  <c r="I8" i="6"/>
  <c r="I10" i="6"/>
  <c r="C10" i="6"/>
  <c r="C6" i="9" s="1"/>
  <c r="C6" i="6"/>
  <c r="B4" i="8" s="1"/>
  <c r="C24" i="4"/>
  <c r="I24" i="4"/>
  <c r="J24" i="4"/>
  <c r="K24" i="4"/>
  <c r="B24" i="4"/>
  <c r="H6" i="4"/>
  <c r="H7" i="6" s="1"/>
  <c r="J7" i="6" s="1"/>
  <c r="G6" i="4"/>
  <c r="F7" i="4"/>
  <c r="H7" i="4" s="1"/>
  <c r="F8" i="4"/>
  <c r="H8" i="4" s="1"/>
  <c r="F9" i="4"/>
  <c r="F10" i="6" s="1"/>
  <c r="F5" i="4"/>
  <c r="H5" i="4" s="1"/>
  <c r="E7" i="4"/>
  <c r="G7" i="4" s="1"/>
  <c r="E8" i="4"/>
  <c r="G8" i="4" s="1"/>
  <c r="E9" i="4"/>
  <c r="G9" i="4" s="1"/>
  <c r="G10" i="6" s="1"/>
  <c r="G6" i="9" s="1"/>
  <c r="E5" i="4"/>
  <c r="E6" i="6" s="1"/>
  <c r="D8" i="4"/>
  <c r="D6" i="4"/>
  <c r="D5" i="4"/>
  <c r="D25" i="6" l="1"/>
  <c r="H10" i="7"/>
  <c r="G18" i="13"/>
  <c r="G39" i="13" s="1"/>
  <c r="L32" i="14"/>
  <c r="E10" i="7"/>
  <c r="G10" i="7"/>
  <c r="I10" i="7"/>
  <c r="D18" i="12"/>
  <c r="D39" i="12" s="1"/>
  <c r="M32" i="14"/>
  <c r="I54" i="14"/>
  <c r="L57" i="14"/>
  <c r="L66" i="14" s="1"/>
  <c r="H66" i="14"/>
  <c r="H89" i="14" s="1"/>
  <c r="M57" i="14"/>
  <c r="M66" i="14" s="1"/>
  <c r="I66" i="14"/>
  <c r="L36" i="14"/>
  <c r="M36" i="14"/>
  <c r="E10" i="6"/>
  <c r="E5" i="8" s="1"/>
  <c r="D5" i="7"/>
  <c r="D10" i="7" s="1"/>
  <c r="F10" i="7"/>
  <c r="C5" i="8"/>
  <c r="C5" i="9"/>
  <c r="C10" i="9" s="1"/>
  <c r="H9" i="4"/>
  <c r="H10" i="6" s="1"/>
  <c r="H6" i="9" s="1"/>
  <c r="K10" i="7"/>
  <c r="B5" i="8"/>
  <c r="D5" i="8" s="1"/>
  <c r="E4" i="8"/>
  <c r="G4" i="8" s="1"/>
  <c r="E5" i="9"/>
  <c r="H24" i="4"/>
  <c r="H6" i="6"/>
  <c r="H5" i="9" s="1"/>
  <c r="F6" i="9"/>
  <c r="F5" i="8"/>
  <c r="H5" i="8" s="1"/>
  <c r="M10" i="7"/>
  <c r="H18" i="12"/>
  <c r="H39" i="12" s="1"/>
  <c r="R29" i="6"/>
  <c r="R8" i="6"/>
  <c r="F6" i="6"/>
  <c r="I25" i="6"/>
  <c r="L10" i="7"/>
  <c r="F24" i="4"/>
  <c r="D5" i="9"/>
  <c r="D10" i="9" s="1"/>
  <c r="G18" i="12"/>
  <c r="G39" i="12" s="1"/>
  <c r="H18" i="13"/>
  <c r="H39" i="13" s="1"/>
  <c r="D24" i="4"/>
  <c r="G5" i="4"/>
  <c r="E24" i="4"/>
  <c r="M8" i="6"/>
  <c r="M25" i="6" s="1"/>
  <c r="L8" i="6"/>
  <c r="O8" i="6" s="1"/>
  <c r="P8" i="6" s="1"/>
  <c r="C25" i="6"/>
  <c r="B18" i="13"/>
  <c r="B39" i="13" s="1"/>
  <c r="M8" i="13"/>
  <c r="M18" i="13" s="1"/>
  <c r="M39" i="13" s="1"/>
  <c r="M7" i="6"/>
  <c r="L7" i="6"/>
  <c r="C9" i="8"/>
  <c r="J25" i="6"/>
  <c r="H10" i="9"/>
  <c r="H25" i="6"/>
  <c r="L8" i="13"/>
  <c r="L18" i="13" s="1"/>
  <c r="L39" i="13" s="1"/>
  <c r="G5" i="8"/>
  <c r="D4" i="8"/>
  <c r="M10" i="9"/>
  <c r="L5" i="9"/>
  <c r="L10" i="9" s="1"/>
  <c r="B10" i="9"/>
  <c r="D9" i="8" l="1"/>
  <c r="B9" i="8"/>
  <c r="I89" i="14"/>
  <c r="M89" i="14"/>
  <c r="L89" i="14"/>
  <c r="E9" i="8"/>
  <c r="G9" i="8"/>
  <c r="L25" i="6"/>
  <c r="E6" i="9"/>
  <c r="E10" i="9" s="1"/>
  <c r="E25" i="6"/>
  <c r="Q7" i="6"/>
  <c r="R7" i="6" s="1"/>
  <c r="F25" i="6"/>
  <c r="F26" i="6" s="1"/>
  <c r="F5" i="9"/>
  <c r="F10" i="9" s="1"/>
  <c r="F4" i="8"/>
  <c r="G6" i="6"/>
  <c r="G24" i="4"/>
  <c r="C26" i="3"/>
  <c r="D26" i="3"/>
  <c r="E26" i="3"/>
  <c r="F26" i="3"/>
  <c r="G26" i="3"/>
  <c r="H26" i="3"/>
  <c r="I26" i="3"/>
  <c r="J26" i="3"/>
  <c r="K26" i="3"/>
  <c r="L26" i="3"/>
  <c r="N26" i="3"/>
  <c r="O26" i="3"/>
  <c r="B26" i="3"/>
  <c r="P10" i="3"/>
  <c r="M10" i="3"/>
  <c r="P9" i="3"/>
  <c r="M9" i="3"/>
  <c r="P8" i="3"/>
  <c r="M8" i="3"/>
  <c r="P7" i="3"/>
  <c r="M7" i="3"/>
  <c r="P6" i="3"/>
  <c r="M6" i="3"/>
  <c r="G11" i="2"/>
  <c r="F10" i="5"/>
  <c r="F9" i="5" s="1"/>
  <c r="F5" i="5"/>
  <c r="F4" i="5" s="1"/>
  <c r="F14" i="5" s="1"/>
  <c r="E9" i="5"/>
  <c r="E4" i="5"/>
  <c r="P26" i="3" l="1"/>
  <c r="M26" i="3"/>
  <c r="E14" i="5"/>
  <c r="H4" i="8"/>
  <c r="H9" i="8" s="1"/>
  <c r="F9" i="8"/>
  <c r="G25" i="6"/>
  <c r="G5" i="9"/>
  <c r="G10" i="9" s="1"/>
</calcChain>
</file>

<file path=xl/sharedStrings.xml><?xml version="1.0" encoding="utf-8"?>
<sst xmlns="http://schemas.openxmlformats.org/spreadsheetml/2006/main" count="799" uniqueCount="412">
  <si>
    <t>Индикатор</t>
  </si>
  <si>
    <t>Цел за периода 2014 – 2020 според СВОМР</t>
  </si>
  <si>
    <t>Планирани съгласно заявления за подпомагане, одобрени от МИГ за периода на доклада</t>
  </si>
  <si>
    <t>Планирани съгласно заявления за подпомагане, одобрени от МИГ за периода от подписване на СВОМР</t>
  </si>
  <si>
    <t>Постигнато за периода на годишния доклад (за изплатени проекти)</t>
  </si>
  <si>
    <t>Постигнато за периода от подписване на СВОМР (за изплатени проекти)</t>
  </si>
  <si>
    <t>Мъже</t>
  </si>
  <si>
    <t>Жени</t>
  </si>
  <si>
    <t>Работни места, разкрити в резултат от подпомагане на проектите, финансираниот:</t>
  </si>
  <si>
    <t xml:space="preserve">ЕЗФРСР </t>
  </si>
  <si>
    <t>ОПОС</t>
  </si>
  <si>
    <t>ОПРЧР</t>
  </si>
  <si>
    <t>ОПИК</t>
  </si>
  <si>
    <t>ОПНОИР</t>
  </si>
  <si>
    <t>ПМДР</t>
  </si>
  <si>
    <t>Брой съгласно СВОМР</t>
  </si>
  <si>
    <t>Планиран брой съгласно заявления за подпомагане, одобрени от МИГ за периода на доклада</t>
  </si>
  <si>
    <t>Планиран брой съгласно заявления за подпомагане, одобрени от МИГ за периода от подписване на СВОМР</t>
  </si>
  <si>
    <t>Брой съгласно изплатени проекти за периода на доклада</t>
  </si>
  <si>
    <t>Брой съгласно изплатени проекти за периода от подписване на СВОМР</t>
  </si>
  <si>
    <t>Жители, които ще се ползват от подобрени ИТ услуги/инфраструктура;</t>
  </si>
  <si>
    <t>Жители, които ще се ползват от подобрени услуги/инфраструктура, различни от тези, свързани с ИТ.</t>
  </si>
  <si>
    <t>Таблица 2: Брой жители, които ще се ползват от подобрени услуги/ инфраструктура, в резултат от изпълнението на проектите, финансирани от ЕЗФРСР.</t>
  </si>
  <si>
    <t>Приоритет и специфични цели</t>
  </si>
  <si>
    <t>Общо за периода на стратегията</t>
  </si>
  <si>
    <t>лева</t>
  </si>
  <si>
    <t>%</t>
  </si>
  <si>
    <t xml:space="preserve">Приоритет 1: Насърчаване на местния бизнес за създаване на заетост, доходи и разнообразяване на икономическите дейности </t>
  </si>
  <si>
    <t>Специфична цел 1.1:</t>
  </si>
  <si>
    <t>Повишаване на конкурентноспособността на местното земеделие и добавяне на стойност при местните селскостопански продукти</t>
  </si>
  <si>
    <t>Мярка 4.1. и Мярка 4.2.</t>
  </si>
  <si>
    <t>Специфична цел 1.2:</t>
  </si>
  <si>
    <t>Подкрепа на предприемачеството за разнообразяване на бизнеса на територията</t>
  </si>
  <si>
    <t>Мярка 6.4.</t>
  </si>
  <si>
    <t>Приоритет 2: Развитие на благоприятна жизнена среда за социално приобщаване и общо подобряване на качеството на живот</t>
  </si>
  <si>
    <t>1 300 000</t>
  </si>
  <si>
    <t>Специфична цел 2.1:</t>
  </si>
  <si>
    <t>Подобряване на средата на живот и достъпа до услуги за населението в населените места</t>
  </si>
  <si>
    <t>Мярка 7.2.</t>
  </si>
  <si>
    <t>Специфична цел 2.2:</t>
  </si>
  <si>
    <t>Оползотворяване на местните традиции и наследство за постигане на устойчиви общности</t>
  </si>
  <si>
    <t>Мярка 19.7.6.</t>
  </si>
  <si>
    <t xml:space="preserve">ОБЩО ЗА ЦЯЛАТА СТРАТЕГИЯ </t>
  </si>
  <si>
    <t>Общо за отчетния период</t>
  </si>
  <si>
    <t>МЕРКИ ПО ФОНДОВЕ</t>
  </si>
  <si>
    <t xml:space="preserve">Цел за периода 2014 – 2020 </t>
  </si>
  <si>
    <t>(брой)</t>
  </si>
  <si>
    <t>Брой регистрирани заявления от кандидати за одобрение от МИГ</t>
  </si>
  <si>
    <t>Брой одобрени заявления от МИГ</t>
  </si>
  <si>
    <t>Брой внесени заявления от МИГ за одобрение от УО/ДФЗ</t>
  </si>
  <si>
    <t>Брой одобрени заявления от УО/ДФЗ</t>
  </si>
  <si>
    <t>Брой сключени договори с кандидати</t>
  </si>
  <si>
    <t>Процент на одобрение</t>
  </si>
  <si>
    <t>колона 12 разделена на колона 2</t>
  </si>
  <si>
    <t xml:space="preserve">Брой договори с изплатена субсидия </t>
  </si>
  <si>
    <t>Процент на изплащане</t>
  </si>
  <si>
    <t>колона 15 разделена на колона 2</t>
  </si>
  <si>
    <t>за отч. период</t>
  </si>
  <si>
    <t>от скл. на спораз.</t>
  </si>
  <si>
    <t xml:space="preserve">за отч. период </t>
  </si>
  <si>
    <t>Мерки, финансирани от ПРСР 2014 - 2020 г. (ЕЗФРСР)</t>
  </si>
  <si>
    <t>………</t>
  </si>
  <si>
    <t>Мерки, които не са част от ПРСР 2014 - 2020 г. , но са включени в Регламент (EC) № 1305/2013 (финансирани от ЕЗФРСР)</t>
  </si>
  <si>
    <t>Мерки, извън обхвата на мерките от Регламент (EC) № 1305/2013, но съответстващи на целите на регламента (финансирани от ЕЗФРСР)</t>
  </si>
  <si>
    <t>Мерки, финансирани от ОПОС (ЕФРР)</t>
  </si>
  <si>
    <t>Мерки, финансирани от ОПНОИР (ЕСФ)</t>
  </si>
  <si>
    <t>Мерки, финансирани от ОПРЧР (ЕСФ)</t>
  </si>
  <si>
    <t>Мерки, финансирани от ОПИК (ЕФРР)</t>
  </si>
  <si>
    <t>Мерки, финансирани от ПМДР (ЕФМДР)</t>
  </si>
  <si>
    <t>Общо:</t>
  </si>
  <si>
    <t>Подмярка 4.1. Подкрепа за инвестиции в земеделски стопанства</t>
  </si>
  <si>
    <t>Подмярка 4.2  Инвестиции в преработка/маркетинг на селскостопански продукти</t>
  </si>
  <si>
    <t>Подмярка 6.4. Инвестиции в подкрепа на неземеделски дейности</t>
  </si>
  <si>
    <t>Подмярка 7.2. Инвестиции в създаването, подобряването или разширяването на всички видове малка по мащаби инфраструктура</t>
  </si>
  <si>
    <t>Подмярка 19.7.6. Проучвания и инвестиции, свързани с възстановяване и подобряване на културното и природното наследство</t>
  </si>
  <si>
    <t>Заявен общ размер на разходите по заявления, подадени в МИГ</t>
  </si>
  <si>
    <t>Заявена субсидия по заявления, подадени в МИГ</t>
  </si>
  <si>
    <t>Интензитет на заявената помощ, %</t>
  </si>
  <si>
    <t>Одобрен общ размер на разходите по проект от МИГ</t>
  </si>
  <si>
    <t>Субсидия по проектите, одобрени от МИГ</t>
  </si>
  <si>
    <t>Заявен общ размер на разходите по проект към УО/ДФЗ</t>
  </si>
  <si>
    <t>Заявена субсидия към УО/ДФЗ</t>
  </si>
  <si>
    <t>Одобрен общ размер на разходите по проект от УО/ДФЗ</t>
  </si>
  <si>
    <t>Субсидия по проектите, одобрени от УО/ДФЗ</t>
  </si>
  <si>
    <t>Изплатена субсидия</t>
  </si>
  <si>
    <t>Таблица 4: Изпълнение на СВОМР по мерки и по фондове през отчетния период в лева</t>
  </si>
  <si>
    <t>Одобрен бюджет на субсидията за целия период</t>
  </si>
  <si>
    <t>Сключени договори</t>
  </si>
  <si>
    <t>ОСТАТЪК</t>
  </si>
  <si>
    <t>колона 2 минус колона 11</t>
  </si>
  <si>
    <t>колона 11 разделена на колона 2</t>
  </si>
  <si>
    <t>ПРИОРИТЕТИ</t>
  </si>
  <si>
    <t>Брой регистрирани проекти от кандидати за одобрение от МИГ</t>
  </si>
  <si>
    <t>Приоритет …</t>
  </si>
  <si>
    <t>Приоритет 1: Насърчаване на местния бизнес за създаване на заетост, доходи и разнообразяване на икономическите дейности</t>
  </si>
  <si>
    <t>Таблица 6: Брой заявления към СВОМР по приоритети от СВОМР</t>
  </si>
  <si>
    <t>Заявена субсидия по проекти към МИГ</t>
  </si>
  <si>
    <t>Интензитет на заявената помощ</t>
  </si>
  <si>
    <t>Таблица 7: Изпълнение на СВОМР по приоритети от СВОМР в лева през отчетния период в лева</t>
  </si>
  <si>
    <t>Приоритет…</t>
  </si>
  <si>
    <t>……</t>
  </si>
  <si>
    <t>Таблица 8: Изпълнение на СВОМР по приоритети от СВОМР от сключване на споразумение за финансиране в лева</t>
  </si>
  <si>
    <t>Приоритетина съюза за развитие на селските райони</t>
  </si>
  <si>
    <t>Области с поставен акцент, за които в най-голяма степен допринасят проектите</t>
  </si>
  <si>
    <t>Брой одобрени заявления от ДФЗ</t>
  </si>
  <si>
    <t>Брой изплатенизаявления отДФЗ в лв.</t>
  </si>
  <si>
    <t>Субсидия по проектите, одобрени от МИГ в лв.</t>
  </si>
  <si>
    <t>Субсидия по проектите, одобрени от ДФЗ в лв.</t>
  </si>
  <si>
    <t>Изплатена субсидия в лв.</t>
  </si>
  <si>
    <t>Стимулиране на трансфера на знания и иновациите в областта на селското и горското стопанство и селските райони с акцент върху следните области:</t>
  </si>
  <si>
    <t>1А</t>
  </si>
  <si>
    <t>Стимулиране на иновациите, сътрудничеството и развитието на базата от знания в селските райони;</t>
  </si>
  <si>
    <t>1B</t>
  </si>
  <si>
    <t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показатели;</t>
  </si>
  <si>
    <t>1C</t>
  </si>
  <si>
    <t>Поощряване на ученето през целия живот и професионалното обучение в секторите на селското и горското стопанство;</t>
  </si>
  <si>
    <t>Повишаване на жизнеспособността на земеделските стопанства и конкурентоспособността на всички видове селскостопанска дейност във всички региони и насърчаване на новаторските технологии в селското стопанство и устойчивото управление на горите, с акцент върху следните области:</t>
  </si>
  <si>
    <t>2A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</si>
  <si>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стопанство;</t>
  </si>
  <si>
    <t>2B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</si>
  <si>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поколенията;</t>
  </si>
  <si>
    <t>насърчаване на организацията на хранителната верига, включително преработката и предлагането на пазара на селскостопански продукти,на хуманното отношение към животните и управлението на риска в селското стопанство с акцент върху следните области:</t>
  </si>
  <si>
    <t>3A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</si>
  <si>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организации;</t>
  </si>
  <si>
    <t>3B</t>
  </si>
  <si>
    <t>Подпомагане на превенцията и управлението на риска на стопанствата;</t>
  </si>
  <si>
    <t>Възстановяване, опазване и укрепване на екосистемите, свързани със селското и горското стопанство, с акцент върху следните области:</t>
  </si>
  <si>
    <t>4A</t>
  </si>
  <si>
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ландшафти;</t>
  </si>
  <si>
    <t>4B</t>
  </si>
  <si>
    <t>Подобряване управлението на водите, включително управлението на торовете и пестицидите;</t>
  </si>
  <si>
    <t>4C</t>
  </si>
  <si>
    <t>Предотвратяване на ерозията на почвите и подобряване на управлението им;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</si>
  <si>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стопанство, с акцент върху следните области:</t>
  </si>
  <si>
    <t>5A</t>
  </si>
  <si>
    <t xml:space="preserve">Повишаване на ефективността при потреблението на вода в селското стопанство; </t>
  </si>
  <si>
    <t>5B</t>
  </si>
  <si>
    <t xml:space="preserve">Повишаване на ефективността при потреблението на енергия в селското стопанство и хранително-вкусовата промишленост; </t>
  </si>
  <si>
    <t>5C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</si>
  <si>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биоикономиката;</t>
  </si>
  <si>
    <t>5D</t>
  </si>
  <si>
    <t>Намаляване на емисиите на парникови газове и амоняк от селското стопанство;</t>
  </si>
  <si>
    <t>5E</t>
  </si>
  <si>
    <t>Стимулиране на съхраняването и поглъщането на въглерода в сектора на селското и горското стопанство;</t>
  </si>
  <si>
    <t>Насърчаване на социалното приобщаване, намаляването на бедността и икономическото развитие в селските райони, с акцент върху следните области:</t>
  </si>
  <si>
    <t>6A</t>
  </si>
  <si>
    <t>Улесняване на разнообразяването, създаването и развитието на малки предприятия, както и разкриването на работни места;</t>
  </si>
  <si>
    <t>6B</t>
  </si>
  <si>
    <t xml:space="preserve">Стимулиране на местното развитие в селските райони; </t>
  </si>
  <si>
    <t>6C</t>
  </si>
  <si>
    <t>Подобряване на достъпа до информационни и комуникационни технологии (ИКТ), използването и качеството им в селските райони;</t>
  </si>
  <si>
    <t>FA</t>
  </si>
  <si>
    <t xml:space="preserve">Друга област </t>
  </si>
  <si>
    <t>Мярка</t>
  </si>
  <si>
    <t>Приоритет</t>
  </si>
  <si>
    <t>Област</t>
  </si>
  <si>
    <t xml:space="preserve">Брой/ </t>
  </si>
  <si>
    <t>Площ/</t>
  </si>
  <si>
    <t>Размер за проекти, одобрени от ДФЗ за периода на доклада</t>
  </si>
  <si>
    <t>Размер за проекти, изплатени от ДФЗ за периода на доклада</t>
  </si>
  <si>
    <t>За мярката за сътрудничество (член 35 от Регламент (ЕС) № 1305/2013, където е приложимо</t>
  </si>
  <si>
    <t>P1</t>
  </si>
  <si>
    <t>Стимулиране на трансфера на знания и иновациите в областта на селското и горското стопанство и селските райони</t>
  </si>
  <si>
    <t xml:space="preserve"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 </t>
  </si>
  <si>
    <t>Проекти за сътрудничество по мярката за сътрудничество (член 35 от Регламент (ЕС) № 1305/2013</t>
  </si>
  <si>
    <t>За мярка 1.1 и др. подобни, включени в стратегията за ВОМР</t>
  </si>
  <si>
    <t>Поощряване на ученето през целия живот и професионалното обучение в секторите на селското и горското стопанство</t>
  </si>
  <si>
    <t>Брой на участниците в обучения</t>
  </si>
  <si>
    <t>За мерки 3.1, 4.1, 5, 6, 8.1 до 8.4, 17.1 и др. подобни на тях, включени в стратегията за ВОМР</t>
  </si>
  <si>
    <t>P2</t>
  </si>
  <si>
    <t>Подобряване на жизнеспособността на стопанствата и конкурентоспособността на всички видове земеделие във всички региони; насърчаване на новаторски селскостопански технологии и устойчивото управление на горите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</si>
  <si>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</t>
  </si>
  <si>
    <t>Брой на стопанствата/ бенефициентите, получаващи подкрепа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</si>
  <si>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</t>
  </si>
  <si>
    <t>P3</t>
  </si>
  <si>
    <t>Насърчаване на добро организиране на хранителната верига, в т.ч. преработката и търговията със селскостопански продукти, хуманното отношение към животните и управлението на риска в селското стопанство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</si>
  <si>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</t>
  </si>
  <si>
    <t>Подпомагане на превенцията и управлението на риска на стопанствата</t>
  </si>
  <si>
    <t>За мерки 4, 8.1 до 8.5, 15.1 и др. подобни на тях, включени в стратегията за ВОМР</t>
  </si>
  <si>
    <t>P4</t>
  </si>
  <si>
    <t>Възстановяване, опазване и укрепване на екосистемите, свързани със селското и горското стопанство</t>
  </si>
  <si>
    <r>
  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</si>
  <si>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t xml:space="preserve">Обща подпомогната площ (ха) </t>
  </si>
  <si>
    <r>
      <t xml:space="preserve"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</si>
  <si>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земеделие и развитие на селските райони)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</si>
  <si>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</si>
  <si>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</si>
  <si>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</si>
  <si>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t>P5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</si>
  <si>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</t>
  </si>
  <si>
    <t xml:space="preserve">Повишаване на ефективността при потреблението на вода в селското стопанство </t>
  </si>
  <si>
    <t>Обща подпомогната площ (ха)</t>
  </si>
  <si>
    <t>(Отнася се за площта, обхваната от инвестиции за напояване)</t>
  </si>
  <si>
    <t>За мерки 4, 5, 6.4, 7.2 до 7.8, 8.5 и 8.6 и др. инвестиционни мерки, включени в стратегията за ВОМР</t>
  </si>
  <si>
    <t xml:space="preserve">Повишаване на ефективността при потреблението на енергия в селското стопанство и хранително-вкусовата промишленост </t>
  </si>
  <si>
    <t>Общ размер на инвестициите</t>
  </si>
  <si>
    <t>(Сума от всички допустими инвестиционни разходи - публични и частни)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</si>
  <si>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</t>
  </si>
  <si>
    <t>Намаляване на емисиите на парникови газове и амоняк от селското стопанство</t>
  </si>
  <si>
    <t>Обща площ (ха)</t>
  </si>
  <si>
    <t>За мярка 4 и др. подобни, включени в стратегията за ВОМР</t>
  </si>
  <si>
    <t>Брой на подпомаганите животински единици (ЖЕ)</t>
  </si>
  <si>
    <t xml:space="preserve">Стимулиране на съхраняването и поглъщането на въглерода в сектора на селското и горското стопанство </t>
  </si>
  <si>
    <t>Таблица 10: Приоритети на съюза за развитие на селските райони по мерки финансирани от ЕЗФРСР</t>
  </si>
  <si>
    <t>Таблица 9: Изпълнение на СВОМР по приоритети на съюза за развитие на селските райони</t>
  </si>
  <si>
    <t>ТИПОВЕ КАНДИДАТИ/ ПОЛУЧАТЕЛИ</t>
  </si>
  <si>
    <t>от ЕЗФРСР</t>
  </si>
  <si>
    <t>ПУБЛИЧНИ</t>
  </si>
  <si>
    <t>МИГ</t>
  </si>
  <si>
    <t>Публичен орган/община</t>
  </si>
  <si>
    <t>НПО</t>
  </si>
  <si>
    <t>други</t>
  </si>
  <si>
    <t>ЧАСТНИ</t>
  </si>
  <si>
    <t>Малко или средно предприятие</t>
  </si>
  <si>
    <r>
      <t>Микропредприятие</t>
    </r>
    <r>
      <rPr>
        <i/>
        <sz val="9"/>
        <color rgb="FF000000"/>
        <rFont val="Times New Roman"/>
        <family val="1"/>
        <charset val="204"/>
      </rPr>
      <t>(Моля, отбележете и юридическата форма)</t>
    </r>
  </si>
  <si>
    <t>Физическо лице</t>
  </si>
  <si>
    <t>ЕТ</t>
  </si>
  <si>
    <t>Лице, регистрирано по ТЗ</t>
  </si>
  <si>
    <t>Друго(ако е приложимо)</t>
  </si>
  <si>
    <t>Общо от ЕЗФРСР:</t>
  </si>
  <si>
    <t>от ОПОС</t>
  </si>
  <si>
    <t>Добавят се редове за съответните типове кандидати/получатели</t>
  </si>
  <si>
    <t>Общо от ОПОС</t>
  </si>
  <si>
    <t>от ОПНОИР</t>
  </si>
  <si>
    <t xml:space="preserve">Общо от ОПНОИР </t>
  </si>
  <si>
    <t>от ОПРЧР</t>
  </si>
  <si>
    <t xml:space="preserve">Общо от ОПРЧР </t>
  </si>
  <si>
    <t>от ОПИК</t>
  </si>
  <si>
    <t>Общо от ОПИК</t>
  </si>
  <si>
    <t>от ПМДР</t>
  </si>
  <si>
    <t xml:space="preserve">Общо от ПМДР </t>
  </si>
  <si>
    <t>ОБЩО:</t>
  </si>
  <si>
    <t>Заявен общ размер на разходите по заявления подадени в МИГ</t>
  </si>
  <si>
    <t>Име на кандидата/ получателя</t>
  </si>
  <si>
    <t>Име на проекта</t>
  </si>
  <si>
    <t>% на заявената помощ</t>
  </si>
  <si>
    <t>Отхвърлено/ оттеглено/ анулирано заявление</t>
  </si>
  <si>
    <t>Мотив за отхвърляне</t>
  </si>
  <si>
    <t>Одобрен общ размер на разх. по проект от УО/ДФЗ</t>
  </si>
  <si>
    <t>Одобрена</t>
  </si>
  <si>
    <t>субсидия от УО/ДФЗ</t>
  </si>
  <si>
    <t>Механизиране на процесите по доене</t>
  </si>
  <si>
    <t>„Модернизиране на процесите по доене и поддържане на пасището във фермата на земеделски стопанин Венцислав Вълчев”</t>
  </si>
  <si>
    <t>Изграждане на склад за съхранение на пчелни продукти и модернизиране на процесите по добив на пчелен мед в стопанството на Георги Бохоров</t>
  </si>
  <si>
    <t>„Модернизиране на кравеферма, включващо подмяна на покривни материали и закупуване на ехограф“</t>
  </si>
  <si>
    <t>"Подобряване конкурентноспособността на ЗП Иван Веселинов Иванов"</t>
  </si>
  <si>
    <t>Закупуване на машина за косене на лавандула МЕТАЛАГРО МА 301 S</t>
  </si>
  <si>
    <t>Закупуване на прикачен комбайн за лавандула марка BONINO, модел BE 500</t>
  </si>
  <si>
    <t>Закупуване на земеделска техника за обработка на насаждения от лавандула</t>
  </si>
  <si>
    <t>Инвестиционен проект за закупуване на земеделска техника и инвентар</t>
  </si>
  <si>
    <t>Закупуване на прикачен комбайн за лавандула</t>
  </si>
  <si>
    <t>Закупуване на земеделска техника за обработка и прибиране на лавандула</t>
  </si>
  <si>
    <t>Закупуване на оборудване за кравеферма</t>
  </si>
  <si>
    <t>Инвестиции в стопанството на „ЕСЕНШЪЛ ОЙЛС“ЕООД за покупка на прикачен инвентар за обработка и реколтиране на лавандула</t>
  </si>
  <si>
    <t>НП</t>
  </si>
  <si>
    <t>„Повишаване на конкурентноспособността на „Джамбо - Л” ЕООД, произвеждащо плодови сокове от собствена суровина”</t>
  </si>
  <si>
    <t>ОБЩИНА КРУШАРИ</t>
  </si>
  <si>
    <t>Община Тервел</t>
  </si>
  <si>
    <t>Рехабилитация на част от улица "Черно море" и улица "Изгрев" в с.Крушари, община Крушари, област Добрич</t>
  </si>
  <si>
    <t>"Рехабилитация на улици в гр.Тервел - Улица "Дунав" - участък от ул."Черни връх" до ул."Черно море";Улица 'Пирин" от О.К.13 до О.К.56 и Улица "Тимок" от О.К 56 до О.К.63"</t>
  </si>
  <si>
    <t>„Обновяване на площад „Старият дъб в гр.Тервел“ – зона за отдих“</t>
  </si>
  <si>
    <t>Ремонт на открита спортна площадка в основно училище с.Нова Камена,община Тервел</t>
  </si>
  <si>
    <t>„Реконструкция на сграда за център за социални услуги в с.Безмер“</t>
  </si>
  <si>
    <t>Таблица 1 Брой работни места, разкрити в резултат от подпомагане на проектите-НЕПРИЛОЖИМО</t>
  </si>
  <si>
    <t>Таблица 11:Брой проекти към СВОМР по типове кандидати през 2018 Г.</t>
  </si>
  <si>
    <t>Таблица 12: Изпълнение на СВОМР по типове кандидати през 2018 г.</t>
  </si>
  <si>
    <t>Таблица 1: Брой проекти към СВОМР по мерки и по фондове за отчетния период и от сключване на споразумение за изпълнение на СВОМР</t>
  </si>
  <si>
    <t>Реконструкция на пешеходна зона на с. Крушари - УПИ XVІІ, кв. 60, по плана на с. Крушари</t>
  </si>
  <si>
    <t>„Развитие и подкрепа в сферата на денталната медицина на територията на МИГ ТЕРВЕЛ – КРУШАРИ“</t>
  </si>
  <si>
    <t>Ивестиции в оборудване и обзавеждане на ресторант „Приятели” за по-добра конкуренция и улеснен достъп за населението от община Тервел</t>
  </si>
  <si>
    <t>Закупуване на оборудване за автосервиз</t>
  </si>
  <si>
    <t>Изграждане на склад и магазин за строителни материали</t>
  </si>
  <si>
    <t>Развитие и оборудване на градински център "Братя Кондови 2019" ЕООД</t>
  </si>
  <si>
    <t>„Повишаване на конкурентоспособността на „Крис- 93 ООД чрез въвеждане на съвременни информационни и комуникационни технологии  в управлението и   услугите”</t>
  </si>
  <si>
    <t>Групова практика за първична медицинска помощ по дентална медицина Дент експерт ООД</t>
  </si>
  <si>
    <t>БРАТЯ РАЙЧЕВИ ООД</t>
  </si>
  <si>
    <t>ПЕНЕВ КАР ЕООД</t>
  </si>
  <si>
    <t>ДЖЕБЕДЖИ 60 ООД</t>
  </si>
  <si>
    <t>"Братя Кондови 2019" ЕООД</t>
  </si>
  <si>
    <t>"Крис - 93" ООД</t>
  </si>
  <si>
    <t>колона 2 минус колона 10</t>
  </si>
  <si>
    <t>колона 10 разделена на колона 2</t>
  </si>
  <si>
    <t>Таблица : Изпълнение на СВОМР по мерки и по фондове от сключване на споразумение за финансиране в лева</t>
  </si>
  <si>
    <t>„Закупуване на специализирано оборудване за ОПТИКА в гр.Тервел“</t>
  </si>
  <si>
    <t>ЕТ Силвия Неделчева - СИДИ</t>
  </si>
  <si>
    <t>„ Подобряване на конкурентоспособността и условията на труд в 
„ДОНИДО М“ ООД“</t>
  </si>
  <si>
    <t>ДОНИДО М ООД</t>
  </si>
  <si>
    <t>BG06RDNP001-19.407-0001</t>
  </si>
  <si>
    <t>BG06RDNP001-19.407-0002</t>
  </si>
  <si>
    <t>Закупуване на телескопичен товарач и фуражосмесител за нуждите на животновъдна ферма в село Кочмар, община Тервел</t>
  </si>
  <si>
    <t>Модернизация на животновъдното стопанство на ЗП Николай Колев</t>
  </si>
  <si>
    <t>ЛИПСА НАОБОСНОВАНОСТ И ДОКУМЕНТИ</t>
  </si>
  <si>
    <t>ДА -ОТХВЪРЛЕН</t>
  </si>
  <si>
    <t>НЕКОРЕКТНО ПРЕДСТАВЕНИ ДОКУМЕНТИ И ЛИПСА НА УВЕРЕНОСТ ЗА ДОСТОВЕРНОСТ</t>
  </si>
  <si>
    <t>BG06RDNP001-19.418-0001</t>
  </si>
  <si>
    <t>„Закупуване на специализирано оборудване за автосервиз в гр.Тервел“</t>
  </si>
  <si>
    <t>BG06RDNP001-19.012-0002</t>
  </si>
  <si>
    <t>BG06RDNP001-19.003-0001</t>
  </si>
  <si>
    <t>BG06RDNP001-19.003-0002</t>
  </si>
  <si>
    <t>BG06RDNP001-19.003-0003</t>
  </si>
  <si>
    <t>BG06RDNP001-19.003-0004</t>
  </si>
  <si>
    <t>BG06RDNP001-19.003-0005</t>
  </si>
  <si>
    <t>BG06RDNP001-19.338-0001</t>
  </si>
  <si>
    <t>BG06RDNP001-19.338-0002</t>
  </si>
  <si>
    <t>BG06RDNP001-19.338-0003</t>
  </si>
  <si>
    <t>BG06RDNP001-19.338-0004</t>
  </si>
  <si>
    <t>BG06RDNP001-19.338-0005</t>
  </si>
  <si>
    <t>BG06RDNP001-19.338-0006</t>
  </si>
  <si>
    <t>„Дивите растения като храна – опознаване, популяризиране и съхранение на местното биоразнообразие и кулинарна традиция в община Крушари“</t>
  </si>
  <si>
    <t>ФЕСТИВАЛ НА БЯЛАТА ЖЪТВА - ЗА ЗЕМЯТА, ДОБРУДЖАНЕЦА И ХЛЯБА</t>
  </si>
  <si>
    <t>„ПРАЗНИК НА ГЪРНЕТАТА – КУЛИНАРНАТА АКАДЕМИЯ ДА ДОБРУДЖА“</t>
  </si>
  <si>
    <t>ФЕСТИВАЛ „ПРОЛЕТНИЦИ ЗА СИТА ЗИМА“</t>
  </si>
  <si>
    <t>Подобряване на материално-техническата база на седемте читалища от Община Крушари чрез закупуване на обзавеждане и оборудване</t>
  </si>
  <si>
    <t>„НЕВИДИМИТЕ СЪКРОВИЩА НА ДОБРУДЖА“</t>
  </si>
  <si>
    <t xml:space="preserve">№ </t>
  </si>
  <si>
    <t xml:space="preserve">РАДИДА ООД </t>
  </si>
  <si>
    <t xml:space="preserve">Венцислав Манолов Вълчев </t>
  </si>
  <si>
    <t xml:space="preserve">Георги Стойчев Бохоров - земеделски стопанин </t>
  </si>
  <si>
    <t xml:space="preserve">ЗП Иван Веселинов Иванов </t>
  </si>
  <si>
    <t xml:space="preserve">ЗС Росица Георгиева Петрова </t>
  </si>
  <si>
    <t xml:space="preserve">ЗС Живко Димитров Петров </t>
  </si>
  <si>
    <t xml:space="preserve">ХРИСТО ПЛАМЕНОВ ИГНАТОВ </t>
  </si>
  <si>
    <t>ЗС МЕЛИХА АХМЕД ДЮКЯНДЖИ</t>
  </si>
  <si>
    <t>Димитър Стоянов Иванов</t>
  </si>
  <si>
    <t>ЗП Константин Атанасов Георгиев</t>
  </si>
  <si>
    <t xml:space="preserve">Таня Георгиева Рачева </t>
  </si>
  <si>
    <t xml:space="preserve">ЗС ДЕЯН ДИМИТРОВ ПЕТРОВ </t>
  </si>
  <si>
    <t>"Агро Егер" ЕООД</t>
  </si>
  <si>
    <t>"ЕСЕНШЪЛ ОЙЛС"ЕООД</t>
  </si>
  <si>
    <t>Земеделски стопанин Румяна Петкова Русева</t>
  </si>
  <si>
    <t xml:space="preserve">ЗП НИКОЛАЙ ТОШКОВ КОЛЕВ </t>
  </si>
  <si>
    <t>ДЖАМБО - Л ЕООД</t>
  </si>
  <si>
    <t xml:space="preserve">А И К 2000 ООД </t>
  </si>
  <si>
    <t>ЕТ „Ненка-69-Николай Ненов”</t>
  </si>
  <si>
    <t xml:space="preserve">ФОНДАЦИЯ КРУГА </t>
  </si>
  <si>
    <t xml:space="preserve">ОБЩИНА ТЕРВЕЛ </t>
  </si>
  <si>
    <t xml:space="preserve">ОБЩИНА КРУШАРИ </t>
  </si>
  <si>
    <t>BG06RDNP001-19.547-0001</t>
  </si>
  <si>
    <t>BG06RDNP001-19.598-0003</t>
  </si>
  <si>
    <t>BG06RDNP001-19.598-0004</t>
  </si>
  <si>
    <t>BG06RDNP001-19.598-0005</t>
  </si>
  <si>
    <t>BG06RDNP001-19.598-0006</t>
  </si>
  <si>
    <t>BG06RDNP001-19.598-0007</t>
  </si>
  <si>
    <t>„Василев - Тервел” ЕООД</t>
  </si>
  <si>
    <t>Закупуване на трактор в стопанството на „Василев Тервел” ЕООД</t>
  </si>
  <si>
    <t>Създаване на 33,660 дка насаждения от лавандула и орехи</t>
  </si>
  <si>
    <t>Закупуване на земеделски прикачен инвентар и оборудване</t>
  </si>
  <si>
    <t>"Модернизация в земеделското стопанство</t>
  </si>
  <si>
    <t>Закупуване на трактор в стопанството на ЗС Танер Неждет Юсню</t>
  </si>
  <si>
    <t>Закупуване на трактор в животновъдното стопанството на ЗС Гюлбахар Хайредин Сали</t>
  </si>
  <si>
    <t>BG06RDNP001-19.547-0002</t>
  </si>
  <si>
    <t>BG06RDNP001-19.500-0001</t>
  </si>
  <si>
    <t>Закупуване, доставка и монтаж на сушилна камера за плодове и зеленчуци</t>
  </si>
  <si>
    <t>BG06RDNP001-19.496-0002</t>
  </si>
  <si>
    <t>BG06RDNP001-19.496-0003</t>
  </si>
  <si>
    <t>BG06RDNP001-19.598-0001</t>
  </si>
  <si>
    <t>BG06RDNP001-19.598-0002</t>
  </si>
  <si>
    <t>Инвестиции в производствената дейност и конкурентноспособността на СТОУНС РУМО ЕООД</t>
  </si>
  <si>
    <t>Закупуване на оборудване за стоматологичен кабинет в гр. Тервел</t>
  </si>
  <si>
    <t>Обособяване на малък цех за производство на картонени чашки в село Орляк, община Тервел</t>
  </si>
  <si>
    <t xml:space="preserve">Закупуване на минибагер и оборудване </t>
  </si>
  <si>
    <t>Закупуване на дентален микроскоп за нуждите на стоматологичен кабинет в гр. Тервел</t>
  </si>
  <si>
    <t>Подобряване на конкурентноспособността на „ПЕНЕВ КАР“ ЕООД</t>
  </si>
  <si>
    <t>АМБУЛАТОРИЯ ЗА ИНДИВИДУАЛНА ПРАКТИКА ЗА ПЪРВИЧНА ИЗВЪНБОЛНИЧНА МЕДИЦИНСКА ПОМОЩ ПО ДЕНТАЛНА МЕДИЦИНА - Д-Р ДЕНИЦА КОВАЧЕВА</t>
  </si>
  <si>
    <t>МЕГА ТРАНС 2014 ЕООД</t>
  </si>
  <si>
    <t>АРТ 2020 ЕООД</t>
  </si>
  <si>
    <t xml:space="preserve">ВЕЛИКОВ СТРОЙ ИНВЕСТ ЕООД </t>
  </si>
  <si>
    <t xml:space="preserve">ПЕНЕВ КАР ЕООД </t>
  </si>
  <si>
    <t xml:space="preserve">„АМБУЛАТОРИЯ ЗА ИНДИВИДУАЛНА ПРАКТИКА ЗА ПЪРВИЧНА ИЗВЪНБОЛНИЧНА МЕДИЦИНСКА ПОМОЩ ПО ДЕНТАЛНА МЕДИЦИНА - Д-Р ДЕНИЦА КОВАЧЕВА“ </t>
  </si>
  <si>
    <t xml:space="preserve">СТОУНС РУМО ЕООД </t>
  </si>
  <si>
    <t>BG06RDNP001-19.289-0001</t>
  </si>
  <si>
    <t>Основен ремонт на участъци от улици „Втора“ и „Шеста“ в с.Безмер и „Първа“ в с.Попгруево“</t>
  </si>
  <si>
    <t>Основен ремонт на улица "Четвърта" в с.Каблешково</t>
  </si>
  <si>
    <t>Обзавеждане на детски градини в села от Община Тервел</t>
  </si>
  <si>
    <t>„Основен ремонт на покрив на читалище – с. Телериг, находящ се в пл. №205, кв. 14 по плана на с. Телериг, община Крушари“</t>
  </si>
  <si>
    <t xml:space="preserve">ЗС Славян Веселинов Славов (Булстат за свободни професии </t>
  </si>
  <si>
    <t xml:space="preserve">ЗС ХРИСТО ПЛАМЕНОВ ИГНАТОВ </t>
  </si>
  <si>
    <t xml:space="preserve">АГРО ЕГЕР ЕООД </t>
  </si>
  <si>
    <t xml:space="preserve">ЗП " Вълчо Вълчев" </t>
  </si>
  <si>
    <t xml:space="preserve">ЗС Танер Неждет Юсню </t>
  </si>
  <si>
    <t xml:space="preserve">ЗС Гюлбахар Хайредин Сали </t>
  </si>
  <si>
    <t>BG06RDNP001-19.76-0016</t>
  </si>
  <si>
    <t>BG06RDNP001-19.76-0017</t>
  </si>
  <si>
    <t>BG06RDNP001-19.76-0015</t>
  </si>
  <si>
    <t>BG06RDNP001-19.76-0014</t>
  </si>
  <si>
    <t>BG06RDNP001-19.76-0002</t>
  </si>
  <si>
    <t>BG06RDNP001-19.76-0003</t>
  </si>
  <si>
    <t>BG06RDNP001-19.76-0004</t>
  </si>
  <si>
    <t>BG06RDNP001-19.76-0005</t>
  </si>
  <si>
    <t>BG06RDNP001-19.76-0006</t>
  </si>
  <si>
    <t>BG06RDNP001-19.76-0007</t>
  </si>
  <si>
    <t>BG06RDNP001-19.76-0008</t>
  </si>
  <si>
    <t>BG06RDNP001-19.76-0009</t>
  </si>
  <si>
    <t>BG06RDNP001-19.76-0011</t>
  </si>
  <si>
    <t>BG06RDNP001-19.76-0012</t>
  </si>
  <si>
    <t>BG06RDNP001-19.76-0013</t>
  </si>
  <si>
    <t> BG06RDNP001-19.264-0002</t>
  </si>
  <si>
    <t> BG06RDNP001-19.264-0003</t>
  </si>
  <si>
    <t> BG06RDNP001-19.264-0004</t>
  </si>
  <si>
    <t> BG06RDNP001-19.264-0005</t>
  </si>
  <si>
    <t> BG06RDNP001-19.264-0006</t>
  </si>
  <si>
    <t> BG06RDNP001-19.264-0007</t>
  </si>
  <si>
    <t> BG06RDNP001-19.264-0008</t>
  </si>
  <si>
    <t>BG06RDNP001-19.496-0001</t>
  </si>
  <si>
    <t>BG06RDNP001-19.548-0001</t>
  </si>
  <si>
    <t>BG06RDNP001-19.548-0002</t>
  </si>
  <si>
    <t>BG06RDNP001-19.548-0003</t>
  </si>
  <si>
    <t>BG06RDNP001-19.548-0004</t>
  </si>
  <si>
    <t xml:space="preserve">РЕГИСТЪР НА ПОДАДЕНИТЕ ПРОЕКТИ В МИГ КЪМ ЮНИ 2023 Г.
</t>
  </si>
  <si>
    <t xml:space="preserve">Иван Ангелов Иванов </t>
  </si>
  <si>
    <t>Създаване на 33.700 дка. трайни насаждения от лавандула и закупуване на земеделска техника</t>
  </si>
  <si>
    <t>Оборудване и експлоатация на киносалон в град Тервел и предоставяне на мобилни услуги по кинопоказ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</si>
</sst>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i/>
      <u/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9"/>
      <color rgb="FF000000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sz val="10"/>
      <name val="Times New Roman"/>
      <family val="1"/>
      <charset val="204"/>
    </font>
    <font>
      <b/>
      <u/>
      <sz val="20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 style="medium">
        <color rgb="FFB4C6E7"/>
      </left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/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thick">
        <color rgb="FF5B9BD5"/>
      </bottom>
      <diagonal/>
    </border>
    <border>
      <left/>
      <right style="medium">
        <color rgb="FFB4C6E7"/>
      </right>
      <top/>
      <bottom style="thick">
        <color rgb="FF5B9BD5"/>
      </bottom>
      <diagonal/>
    </border>
    <border>
      <left style="medium">
        <color rgb="FFB4C6E7"/>
      </left>
      <right/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/>
      <top style="thick">
        <color rgb="FF9CC2E5"/>
      </top>
      <bottom style="medium">
        <color rgb="FF9CC2E5"/>
      </bottom>
      <diagonal/>
    </border>
    <border>
      <left/>
      <right style="medium">
        <color rgb="FFB4C6E7"/>
      </right>
      <top style="thick">
        <color rgb="FF9CC2E5"/>
      </top>
      <bottom style="medium">
        <color rgb="FF9CC2E5"/>
      </bottom>
      <diagonal/>
    </border>
    <border>
      <left style="medium">
        <color rgb="FFB4C6E7"/>
      </left>
      <right style="medium">
        <color rgb="FFB4C6E7"/>
      </right>
      <top style="medium">
        <color rgb="FF9CC2E5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1" fillId="0" borderId="0" applyBorder="0"/>
  </cellStyleXfs>
  <cellXfs count="235">
    <xf numFmtId="0" fontId="0" fillId="0" borderId="0" xfId="0"/>
    <xf numFmtId="0" fontId="6" fillId="2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/>
    <xf numFmtId="0" fontId="4" fillId="0" borderId="11" xfId="0" applyFont="1" applyBorder="1" applyAlignment="1">
      <alignment horizontal="center" vertical="center" wrapText="1"/>
    </xf>
    <xf numFmtId="3" fontId="5" fillId="5" borderId="14" xfId="0" applyNumberFormat="1" applyFont="1" applyFill="1" applyBorder="1" applyAlignment="1">
      <alignment horizontal="right" vertical="center" wrapText="1"/>
    </xf>
    <xf numFmtId="0" fontId="5" fillId="5" borderId="14" xfId="0" applyFont="1" applyFill="1" applyBorder="1" applyAlignment="1">
      <alignment horizontal="right" vertical="center" wrapText="1" indent="1"/>
    </xf>
    <xf numFmtId="0" fontId="4" fillId="0" borderId="15" xfId="0" applyFont="1" applyBorder="1" applyAlignment="1">
      <alignment horizontal="justify" vertical="center" wrapText="1"/>
    </xf>
    <xf numFmtId="0" fontId="10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left" vertical="center" wrapText="1" indent="1"/>
    </xf>
    <xf numFmtId="0" fontId="10" fillId="0" borderId="17" xfId="0" applyFont="1" applyBorder="1" applyAlignment="1">
      <alignment horizontal="left" vertical="center" wrapText="1" indent="1"/>
    </xf>
    <xf numFmtId="0" fontId="5" fillId="5" borderId="17" xfId="0" applyFont="1" applyFill="1" applyBorder="1" applyAlignment="1">
      <alignment horizontal="right" vertical="center"/>
    </xf>
    <xf numFmtId="0" fontId="5" fillId="5" borderId="17" xfId="0" applyFont="1" applyFill="1" applyBorder="1" applyAlignment="1">
      <alignment horizontal="right" vertical="center" indent="1"/>
    </xf>
    <xf numFmtId="0" fontId="4" fillId="0" borderId="18" xfId="0" applyFont="1" applyBorder="1" applyAlignment="1">
      <alignment vertical="top"/>
    </xf>
    <xf numFmtId="0" fontId="5" fillId="0" borderId="19" xfId="0" applyFont="1" applyBorder="1" applyAlignment="1">
      <alignment horizontal="left" vertical="center" wrapText="1" indent="1"/>
    </xf>
    <xf numFmtId="3" fontId="5" fillId="0" borderId="19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2" fontId="5" fillId="5" borderId="14" xfId="0" applyNumberFormat="1" applyFont="1" applyFill="1" applyBorder="1" applyAlignment="1">
      <alignment horizontal="right" vertical="center" wrapText="1" indent="1"/>
    </xf>
    <xf numFmtId="2" fontId="5" fillId="5" borderId="17" xfId="0" applyNumberFormat="1" applyFont="1" applyFill="1" applyBorder="1" applyAlignment="1">
      <alignment horizontal="right" vertical="center" wrapText="1" indent="1"/>
    </xf>
    <xf numFmtId="2" fontId="5" fillId="0" borderId="19" xfId="0" applyNumberFormat="1" applyFont="1" applyBorder="1" applyAlignment="1">
      <alignment horizontal="right" vertical="center" wrapText="1"/>
    </xf>
    <xf numFmtId="2" fontId="7" fillId="0" borderId="6" xfId="0" applyNumberFormat="1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16" fontId="7" fillId="0" borderId="3" xfId="0" applyNumberFormat="1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10" fontId="6" fillId="3" borderId="6" xfId="0" applyNumberFormat="1" applyFont="1" applyFill="1" applyBorder="1" applyAlignment="1">
      <alignment vertical="center" wrapText="1"/>
    </xf>
    <xf numFmtId="0" fontId="9" fillId="0" borderId="24" xfId="0" applyFont="1" applyBorder="1"/>
    <xf numFmtId="0" fontId="14" fillId="0" borderId="0" xfId="0" applyFont="1"/>
    <xf numFmtId="0" fontId="6" fillId="3" borderId="2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19" fillId="0" borderId="0" xfId="0" applyFont="1" applyFill="1"/>
    <xf numFmtId="0" fontId="2" fillId="0" borderId="0" xfId="0" applyFont="1"/>
    <xf numFmtId="0" fontId="2" fillId="0" borderId="0" xfId="0" applyFont="1" applyFill="1"/>
    <xf numFmtId="49" fontId="22" fillId="0" borderId="30" xfId="1" applyNumberFormat="1" applyFont="1" applyFill="1" applyBorder="1" applyAlignment="1" applyProtection="1"/>
    <xf numFmtId="49" fontId="22" fillId="0" borderId="30" xfId="1" applyNumberFormat="1" applyFont="1" applyFill="1" applyBorder="1" applyAlignment="1" applyProtection="1">
      <alignment wrapText="1"/>
    </xf>
    <xf numFmtId="0" fontId="18" fillId="0" borderId="0" xfId="0" applyFont="1" applyFill="1"/>
    <xf numFmtId="49" fontId="23" fillId="0" borderId="30" xfId="1" applyNumberFormat="1" applyFont="1" applyFill="1" applyBorder="1" applyAlignment="1" applyProtection="1"/>
    <xf numFmtId="49" fontId="23" fillId="0" borderId="30" xfId="1" applyNumberFormat="1" applyFont="1" applyFill="1" applyBorder="1" applyAlignment="1" applyProtection="1">
      <alignment wrapText="1"/>
    </xf>
    <xf numFmtId="4" fontId="2" fillId="0" borderId="0" xfId="0" applyNumberFormat="1" applyFont="1" applyFill="1"/>
    <xf numFmtId="0" fontId="22" fillId="0" borderId="6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16" fontId="23" fillId="0" borderId="6" xfId="0" applyNumberFormat="1" applyFont="1" applyFill="1" applyBorder="1" applyAlignment="1">
      <alignment vertical="center" wrapText="1"/>
    </xf>
    <xf numFmtId="0" fontId="23" fillId="0" borderId="6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30" xfId="0" applyFont="1" applyFill="1" applyBorder="1" applyAlignment="1">
      <alignment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7" borderId="0" xfId="0" applyFont="1" applyFill="1" applyBorder="1" applyAlignment="1">
      <alignment vertical="center" wrapText="1"/>
    </xf>
    <xf numFmtId="0" fontId="22" fillId="0" borderId="30" xfId="0" applyFont="1" applyFill="1" applyBorder="1" applyAlignment="1">
      <alignment vertical="center" wrapText="1"/>
    </xf>
    <xf numFmtId="10" fontId="22" fillId="0" borderId="30" xfId="0" applyNumberFormat="1" applyFont="1" applyFill="1" applyBorder="1" applyAlignment="1">
      <alignment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vertical="center" wrapText="1"/>
    </xf>
    <xf numFmtId="0" fontId="24" fillId="0" borderId="30" xfId="0" applyFont="1" applyFill="1" applyBorder="1" applyAlignment="1">
      <alignment vertical="center" wrapText="1"/>
    </xf>
    <xf numFmtId="0" fontId="22" fillId="0" borderId="32" xfId="0" applyFont="1" applyFill="1" applyBorder="1" applyAlignment="1">
      <alignment vertical="center" wrapText="1"/>
    </xf>
    <xf numFmtId="0" fontId="22" fillId="8" borderId="0" xfId="0" applyFont="1" applyFill="1" applyBorder="1" applyAlignment="1">
      <alignment vertical="center" wrapText="1"/>
    </xf>
    <xf numFmtId="0" fontId="22" fillId="10" borderId="0" xfId="0" applyFont="1" applyFill="1" applyBorder="1" applyAlignment="1">
      <alignment vertical="center" wrapText="1"/>
    </xf>
    <xf numFmtId="0" fontId="22" fillId="9" borderId="0" xfId="0" applyFont="1" applyFill="1" applyBorder="1" applyAlignment="1">
      <alignment vertical="center" wrapText="1"/>
    </xf>
    <xf numFmtId="0" fontId="22" fillId="6" borderId="0" xfId="0" applyFont="1" applyFill="1" applyBorder="1" applyAlignment="1">
      <alignment vertical="center" wrapText="1"/>
    </xf>
    <xf numFmtId="0" fontId="23" fillId="3" borderId="0" xfId="0" applyFont="1" applyFill="1" applyBorder="1" applyAlignment="1">
      <alignment vertical="center" wrapText="1"/>
    </xf>
    <xf numFmtId="4" fontId="22" fillId="0" borderId="30" xfId="0" applyNumberFormat="1" applyFont="1" applyFill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0" fontId="22" fillId="0" borderId="30" xfId="0" applyFont="1" applyBorder="1" applyAlignment="1">
      <alignment horizontal="center" vertical="center" wrapText="1"/>
    </xf>
    <xf numFmtId="0" fontId="23" fillId="3" borderId="30" xfId="0" applyFont="1" applyFill="1" applyBorder="1" applyAlignment="1">
      <alignment vertical="center" wrapText="1"/>
    </xf>
    <xf numFmtId="4" fontId="19" fillId="0" borderId="0" xfId="0" applyNumberFormat="1" applyFont="1" applyFill="1"/>
    <xf numFmtId="4" fontId="23" fillId="0" borderId="30" xfId="0" applyNumberFormat="1" applyFont="1" applyFill="1" applyBorder="1" applyAlignment="1">
      <alignment vertical="center" wrapText="1"/>
    </xf>
    <xf numFmtId="4" fontId="23" fillId="3" borderId="30" xfId="0" applyNumberFormat="1" applyFont="1" applyFill="1" applyBorder="1" applyAlignment="1">
      <alignment vertical="center" wrapText="1"/>
    </xf>
    <xf numFmtId="4" fontId="23" fillId="0" borderId="38" xfId="0" applyNumberFormat="1" applyFont="1" applyFill="1" applyBorder="1" applyAlignment="1">
      <alignment vertical="center" wrapText="1"/>
    </xf>
    <xf numFmtId="0" fontId="22" fillId="0" borderId="39" xfId="0" applyFont="1" applyFill="1" applyBorder="1" applyAlignment="1">
      <alignment vertical="center" wrapText="1"/>
    </xf>
    <xf numFmtId="10" fontId="22" fillId="0" borderId="39" xfId="0" applyNumberFormat="1" applyFont="1" applyFill="1" applyBorder="1" applyAlignment="1">
      <alignment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9" borderId="34" xfId="0" applyFont="1" applyFill="1" applyBorder="1" applyAlignment="1">
      <alignment vertical="center" wrapText="1"/>
    </xf>
    <xf numFmtId="0" fontId="22" fillId="9" borderId="34" xfId="0" applyFont="1" applyFill="1" applyBorder="1" applyAlignment="1">
      <alignment horizontal="center" vertical="center" wrapText="1"/>
    </xf>
    <xf numFmtId="0" fontId="22" fillId="9" borderId="32" xfId="0" applyFont="1" applyFill="1" applyBorder="1" applyAlignment="1">
      <alignment vertical="center" wrapText="1"/>
    </xf>
    <xf numFmtId="0" fontId="23" fillId="0" borderId="38" xfId="0" applyFont="1" applyFill="1" applyBorder="1" applyAlignment="1">
      <alignment vertical="center" wrapText="1"/>
    </xf>
    <xf numFmtId="4" fontId="22" fillId="0" borderId="39" xfId="0" applyNumberFormat="1" applyFont="1" applyFill="1" applyBorder="1" applyAlignment="1">
      <alignment vertical="center" wrapText="1"/>
    </xf>
    <xf numFmtId="0" fontId="22" fillId="6" borderId="33" xfId="0" applyFont="1" applyFill="1" applyBorder="1" applyAlignment="1">
      <alignment vertical="center" wrapText="1"/>
    </xf>
    <xf numFmtId="0" fontId="22" fillId="6" borderId="34" xfId="0" applyFont="1" applyFill="1" applyBorder="1" applyAlignment="1">
      <alignment vertical="center" wrapText="1"/>
    </xf>
    <xf numFmtId="0" fontId="22" fillId="6" borderId="34" xfId="0" applyFont="1" applyFill="1" applyBorder="1" applyAlignment="1">
      <alignment horizontal="center" vertical="center" wrapText="1"/>
    </xf>
    <xf numFmtId="0" fontId="22" fillId="6" borderId="32" xfId="0" applyFont="1" applyFill="1" applyBorder="1" applyAlignment="1">
      <alignment vertical="center" wrapText="1"/>
    </xf>
    <xf numFmtId="0" fontId="23" fillId="0" borderId="26" xfId="0" applyFont="1" applyFill="1" applyBorder="1" applyAlignment="1">
      <alignment vertical="center" wrapText="1"/>
    </xf>
    <xf numFmtId="0" fontId="22" fillId="10" borderId="33" xfId="0" applyFont="1" applyFill="1" applyBorder="1" applyAlignment="1">
      <alignment vertical="center" wrapText="1"/>
    </xf>
    <xf numFmtId="0" fontId="22" fillId="10" borderId="34" xfId="0" applyFont="1" applyFill="1" applyBorder="1" applyAlignment="1">
      <alignment vertical="center" wrapText="1"/>
    </xf>
    <xf numFmtId="0" fontId="22" fillId="10" borderId="34" xfId="0" applyFont="1" applyFill="1" applyBorder="1" applyAlignment="1">
      <alignment horizontal="center" vertical="center" wrapText="1"/>
    </xf>
    <xf numFmtId="0" fontId="22" fillId="10" borderId="32" xfId="0" applyFont="1" applyFill="1" applyBorder="1" applyAlignment="1">
      <alignment vertical="center" wrapText="1"/>
    </xf>
    <xf numFmtId="0" fontId="22" fillId="11" borderId="34" xfId="0" applyFont="1" applyFill="1" applyBorder="1" applyAlignment="1">
      <alignment vertical="center" wrapText="1"/>
    </xf>
    <xf numFmtId="0" fontId="22" fillId="11" borderId="34" xfId="0" applyFont="1" applyFill="1" applyBorder="1" applyAlignment="1">
      <alignment horizontal="center" vertical="center" wrapText="1"/>
    </xf>
    <xf numFmtId="0" fontId="22" fillId="11" borderId="32" xfId="0" applyFont="1" applyFill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7" borderId="33" xfId="0" applyFont="1" applyFill="1" applyBorder="1" applyAlignment="1">
      <alignment vertical="center" wrapText="1"/>
    </xf>
    <xf numFmtId="0" fontId="22" fillId="7" borderId="34" xfId="0" applyFont="1" applyFill="1" applyBorder="1" applyAlignment="1">
      <alignment vertical="center" wrapText="1"/>
    </xf>
    <xf numFmtId="0" fontId="22" fillId="7" borderId="34" xfId="0" applyFont="1" applyFill="1" applyBorder="1" applyAlignment="1">
      <alignment horizontal="center" vertical="center" wrapText="1"/>
    </xf>
    <xf numFmtId="0" fontId="22" fillId="7" borderId="32" xfId="0" applyFont="1" applyFill="1" applyBorder="1" applyAlignment="1">
      <alignment vertical="center" wrapText="1"/>
    </xf>
    <xf numFmtId="4" fontId="2" fillId="0" borderId="30" xfId="0" applyNumberFormat="1" applyFont="1" applyFill="1" applyBorder="1"/>
    <xf numFmtId="0" fontId="25" fillId="0" borderId="0" xfId="0" applyFont="1"/>
    <xf numFmtId="0" fontId="22" fillId="0" borderId="38" xfId="0" applyFont="1" applyFill="1" applyBorder="1" applyAlignment="1">
      <alignment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6" fillId="0" borderId="30" xfId="0" applyFont="1" applyBorder="1" applyAlignment="1">
      <alignment vertical="center" wrapText="1"/>
    </xf>
    <xf numFmtId="10" fontId="26" fillId="0" borderId="30" xfId="0" applyNumberFormat="1" applyFont="1" applyBorder="1" applyAlignment="1">
      <alignment vertical="center" wrapText="1"/>
    </xf>
    <xf numFmtId="0" fontId="2" fillId="0" borderId="30" xfId="0" applyFont="1" applyFill="1" applyBorder="1"/>
    <xf numFmtId="4" fontId="22" fillId="0" borderId="38" xfId="0" applyNumberFormat="1" applyFont="1" applyFill="1" applyBorder="1" applyAlignment="1">
      <alignment vertical="center" wrapText="1"/>
    </xf>
    <xf numFmtId="0" fontId="22" fillId="0" borderId="40" xfId="0" applyFont="1" applyFill="1" applyBorder="1" applyAlignment="1">
      <alignment vertical="center" wrapText="1"/>
    </xf>
    <xf numFmtId="0" fontId="26" fillId="0" borderId="32" xfId="0" applyFont="1" applyBorder="1" applyAlignment="1">
      <alignment vertical="center" wrapText="1"/>
    </xf>
    <xf numFmtId="0" fontId="22" fillId="11" borderId="43" xfId="0" applyFont="1" applyFill="1" applyBorder="1" applyAlignment="1">
      <alignment vertical="center" wrapText="1"/>
    </xf>
    <xf numFmtId="0" fontId="22" fillId="11" borderId="42" xfId="0" applyFont="1" applyFill="1" applyBorder="1" applyAlignment="1">
      <alignment vertical="center" wrapText="1"/>
    </xf>
    <xf numFmtId="49" fontId="21" fillId="0" borderId="30" xfId="1" applyNumberFormat="1" applyFill="1" applyBorder="1" applyAlignment="1" applyProtection="1">
      <alignment vertical="center"/>
    </xf>
    <xf numFmtId="49" fontId="21" fillId="0" borderId="30" xfId="1" applyNumberFormat="1" applyFill="1" applyBorder="1" applyAlignment="1" applyProtection="1">
      <alignment vertical="center" wrapText="1"/>
    </xf>
    <xf numFmtId="4" fontId="2" fillId="0" borderId="30" xfId="0" applyNumberFormat="1" applyFont="1" applyFill="1" applyBorder="1" applyAlignment="1">
      <alignment vertical="center"/>
    </xf>
    <xf numFmtId="0" fontId="22" fillId="0" borderId="30" xfId="0" applyFont="1" applyFill="1" applyBorder="1" applyAlignment="1">
      <alignment wrapText="1"/>
    </xf>
    <xf numFmtId="10" fontId="22" fillId="0" borderId="30" xfId="0" applyNumberFormat="1" applyFont="1" applyFill="1" applyBorder="1" applyAlignment="1">
      <alignment wrapText="1"/>
    </xf>
    <xf numFmtId="0" fontId="23" fillId="0" borderId="38" xfId="0" applyFont="1" applyFill="1" applyBorder="1" applyAlignment="1">
      <alignment wrapText="1"/>
    </xf>
    <xf numFmtId="2" fontId="23" fillId="0" borderId="38" xfId="0" applyNumberFormat="1" applyFont="1" applyFill="1" applyBorder="1" applyAlignment="1">
      <alignment wrapText="1"/>
    </xf>
    <xf numFmtId="2" fontId="22" fillId="0" borderId="30" xfId="0" applyNumberFormat="1" applyFont="1" applyFill="1" applyBorder="1" applyAlignment="1">
      <alignment wrapText="1"/>
    </xf>
    <xf numFmtId="2" fontId="23" fillId="0" borderId="26" xfId="0" applyNumberFormat="1" applyFont="1" applyFill="1" applyBorder="1" applyAlignment="1">
      <alignment vertical="center" wrapText="1"/>
    </xf>
    <xf numFmtId="16" fontId="22" fillId="0" borderId="30" xfId="0" applyNumberFormat="1" applyFont="1" applyFill="1" applyBorder="1" applyAlignment="1">
      <alignment wrapText="1"/>
    </xf>
    <xf numFmtId="16" fontId="23" fillId="0" borderId="30" xfId="0" applyNumberFormat="1" applyFont="1" applyFill="1" applyBorder="1" applyAlignment="1">
      <alignment wrapText="1"/>
    </xf>
    <xf numFmtId="0" fontId="23" fillId="0" borderId="30" xfId="0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  <xf numFmtId="49" fontId="22" fillId="0" borderId="30" xfId="1" applyNumberFormat="1" applyFont="1" applyBorder="1" applyAlignment="1">
      <alignment wrapText="1"/>
    </xf>
    <xf numFmtId="16" fontId="22" fillId="0" borderId="30" xfId="0" applyNumberFormat="1" applyFont="1" applyBorder="1" applyAlignment="1">
      <alignment wrapText="1"/>
    </xf>
    <xf numFmtId="49" fontId="28" fillId="0" borderId="30" xfId="1" applyNumberFormat="1" applyFont="1" applyBorder="1" applyAlignment="1">
      <alignment wrapText="1"/>
    </xf>
    <xf numFmtId="2" fontId="23" fillId="0" borderId="30" xfId="0" applyNumberFormat="1" applyFont="1" applyFill="1" applyBorder="1" applyAlignment="1">
      <alignment wrapText="1"/>
    </xf>
    <xf numFmtId="0" fontId="8" fillId="0" borderId="8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horizontal="justify" vertical="center" wrapText="1"/>
    </xf>
    <xf numFmtId="0" fontId="17" fillId="0" borderId="13" xfId="0" applyFont="1" applyBorder="1" applyAlignment="1">
      <alignment horizontal="justify" vertical="center" wrapText="1"/>
    </xf>
    <xf numFmtId="0" fontId="17" fillId="0" borderId="23" xfId="0" applyFont="1" applyBorder="1" applyAlignment="1">
      <alignment horizontal="justify" vertical="center"/>
    </xf>
    <xf numFmtId="0" fontId="17" fillId="0" borderId="16" xfId="0" applyFont="1" applyBorder="1" applyAlignment="1">
      <alignment horizontal="justify" vertical="center"/>
    </xf>
    <xf numFmtId="0" fontId="7" fillId="0" borderId="2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9" borderId="35" xfId="0" applyFont="1" applyFill="1" applyBorder="1" applyAlignment="1">
      <alignment horizontal="center" wrapText="1"/>
    </xf>
    <xf numFmtId="0" fontId="23" fillId="9" borderId="24" xfId="0" applyFont="1" applyFill="1" applyBorder="1" applyAlignment="1">
      <alignment horizontal="center" wrapText="1"/>
    </xf>
    <xf numFmtId="49" fontId="27" fillId="0" borderId="44" xfId="1" applyNumberFormat="1" applyFont="1" applyFill="1" applyBorder="1" applyAlignment="1" applyProtection="1">
      <alignment horizontal="center" wrapText="1"/>
    </xf>
    <xf numFmtId="49" fontId="27" fillId="0" borderId="45" xfId="1" applyNumberFormat="1" applyFont="1" applyFill="1" applyBorder="1" applyAlignment="1" applyProtection="1">
      <alignment horizontal="center" wrapText="1"/>
    </xf>
    <xf numFmtId="49" fontId="27" fillId="0" borderId="46" xfId="1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horizontal="center"/>
    </xf>
    <xf numFmtId="0" fontId="23" fillId="6" borderId="33" xfId="0" applyFont="1" applyFill="1" applyBorder="1" applyAlignment="1">
      <alignment horizontal="center" vertical="center" wrapText="1"/>
    </xf>
    <xf numFmtId="0" fontId="23" fillId="6" borderId="34" xfId="0" applyFont="1" applyFill="1" applyBorder="1" applyAlignment="1">
      <alignment horizontal="center" vertical="center" wrapText="1"/>
    </xf>
    <xf numFmtId="0" fontId="23" fillId="10" borderId="36" xfId="0" applyFont="1" applyFill="1" applyBorder="1" applyAlignment="1">
      <alignment horizontal="center" vertical="center" wrapText="1"/>
    </xf>
    <xf numFmtId="0" fontId="23" fillId="10" borderId="37" xfId="0" applyFont="1" applyFill="1" applyBorder="1" applyAlignment="1">
      <alignment horizontal="center" vertical="center" wrapText="1"/>
    </xf>
    <xf numFmtId="0" fontId="23" fillId="11" borderId="41" xfId="0" applyFont="1" applyFill="1" applyBorder="1" applyAlignment="1">
      <alignment horizontal="center" vertical="center" wrapText="1"/>
    </xf>
    <xf numFmtId="0" fontId="23" fillId="11" borderId="42" xfId="0" applyFont="1" applyFill="1" applyBorder="1" applyAlignment="1">
      <alignment horizontal="center" vertical="center" wrapText="1"/>
    </xf>
    <xf numFmtId="0" fontId="23" fillId="7" borderId="36" xfId="0" applyFont="1" applyFill="1" applyBorder="1" applyAlignment="1">
      <alignment horizontal="center" vertical="center" wrapText="1"/>
    </xf>
    <xf numFmtId="0" fontId="23" fillId="7" borderId="37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right" vertical="center" wrapText="1" indent="1"/>
    </xf>
    <xf numFmtId="2" fontId="4" fillId="0" borderId="13" xfId="0" applyNumberFormat="1" applyFont="1" applyBorder="1" applyAlignment="1">
      <alignment horizontal="right" vertical="center" wrapText="1" indent="1"/>
    </xf>
    <xf numFmtId="0" fontId="4" fillId="0" borderId="9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 indent="1"/>
    </xf>
    <xf numFmtId="0" fontId="4" fillId="0" borderId="16" xfId="0" applyFont="1" applyBorder="1" applyAlignment="1">
      <alignment horizontal="right" vertical="center" indent="1"/>
    </xf>
    <xf numFmtId="2" fontId="4" fillId="0" borderId="9" xfId="0" applyNumberFormat="1" applyFont="1" applyBorder="1" applyAlignment="1">
      <alignment horizontal="right" vertical="center" wrapText="1" indent="1"/>
    </xf>
    <xf numFmtId="2" fontId="4" fillId="0" borderId="16" xfId="0" applyNumberFormat="1" applyFont="1" applyBorder="1" applyAlignment="1">
      <alignment horizontal="right" vertical="center" wrapText="1" indent="1"/>
    </xf>
    <xf numFmtId="0" fontId="4" fillId="0" borderId="9" xfId="0" applyFont="1" applyBorder="1" applyAlignment="1">
      <alignment horizontal="right" vertical="center" wrapText="1" indent="1"/>
    </xf>
    <xf numFmtId="0" fontId="4" fillId="0" borderId="16" xfId="0" applyFont="1" applyBorder="1" applyAlignment="1">
      <alignment horizontal="right" vertical="center" wrapText="1" indent="1"/>
    </xf>
    <xf numFmtId="0" fontId="4" fillId="0" borderId="23" xfId="0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 indent="1"/>
    </xf>
    <xf numFmtId="3" fontId="4" fillId="0" borderId="16" xfId="0" applyNumberFormat="1" applyFont="1" applyBorder="1" applyAlignment="1">
      <alignment horizontal="right" vertical="center" indent="1"/>
    </xf>
    <xf numFmtId="0" fontId="4" fillId="0" borderId="23" xfId="0" applyFont="1" applyBorder="1" applyAlignment="1">
      <alignment horizontal="right" vertical="center" indent="1"/>
    </xf>
    <xf numFmtId="0" fontId="4" fillId="0" borderId="23" xfId="0" applyFont="1" applyBorder="1" applyAlignment="1">
      <alignment horizontal="right" vertical="center" wrapText="1" indent="1"/>
    </xf>
    <xf numFmtId="0" fontId="5" fillId="5" borderId="21" xfId="0" applyFont="1" applyFill="1" applyBorder="1" applyAlignment="1">
      <alignment horizontal="justify" vertical="center" wrapText="1"/>
    </xf>
    <xf numFmtId="0" fontId="5" fillId="5" borderId="22" xfId="0" applyFont="1" applyFill="1" applyBorder="1" applyAlignment="1">
      <alignment horizontal="justify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3" fontId="4" fillId="0" borderId="23" xfId="0" applyNumberFormat="1" applyFont="1" applyBorder="1" applyAlignment="1">
      <alignment horizontal="right" vertical="center" wrapText="1" indent="1"/>
    </xf>
    <xf numFmtId="3" fontId="4" fillId="0" borderId="13" xfId="0" applyNumberFormat="1" applyFont="1" applyBorder="1" applyAlignment="1">
      <alignment horizontal="right" vertical="center" wrapText="1" indent="1"/>
    </xf>
    <xf numFmtId="0" fontId="4" fillId="0" borderId="13" xfId="0" applyFont="1" applyBorder="1" applyAlignment="1">
      <alignment horizontal="right" vertical="center" wrapText="1" inden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1251858</xdr:colOff>
      <xdr:row>0</xdr:row>
      <xdr:rowOff>136071</xdr:rowOff>
    </xdr:from>
    <xdr:to>
      <xdr:col>5</xdr:col>
      <xdr:colOff>530679</xdr:colOff>
      <xdr:row>0</xdr:row>
      <xdr:rowOff>1578429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4179" y="136071"/>
          <a:ext cx="8382000" cy="14423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.&#1052;&#1048;&#1043;-&#1058;&#1050;\FLASH\&#1055;&#1086;&#1089;&#1083;&#1077;&#1076;&#1085;&#1086;%20&#1060;&#1083;&#1072;&#1096;\19.4\&#1048;&#1053;&#1060;&#1054;%20019\1.%20&#1057;&#1087;&#1080;&#1089;&#1098;&#1082;%20&#1085;&#1072;%20&#1087;&#1086;&#1076;&#1072;&#1076;&#1077;&#1085;&#1080;&#1090;&#1077;%20&#1082;&#1098;&#1084;%20&#1052;&#1048;&#1043;%20&#1087;&#1088;&#1086;&#1077;&#1082;&#1090;&#1080;%20&#1082;&#1098;&#1084;%20&#1085;&#1086;&#1077;&#1084;&#1074;&#1088;&#1080;%20022020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-1"/>
      <sheetName val="Таблица 2"/>
      <sheetName val="02.2020"/>
      <sheetName val="Лист4"/>
    </sheetNames>
    <sheetDataSet>
      <sheetData sheetId="0"/>
      <sheetData sheetId="1"/>
      <sheetData sheetId="2">
        <row r="10">
          <cell r="D10">
            <v>145794.76999999999</v>
          </cell>
          <cell r="E10">
            <v>72897.37</v>
          </cell>
        </row>
        <row r="15">
          <cell r="D15">
            <v>159900</v>
          </cell>
          <cell r="E15">
            <v>79950</v>
          </cell>
        </row>
        <row r="23">
          <cell r="D23">
            <v>91858.32</v>
          </cell>
          <cell r="E23">
            <v>45929.19</v>
          </cell>
        </row>
        <row r="24">
          <cell r="D24">
            <v>83200</v>
          </cell>
          <cell r="E24">
            <v>41600</v>
          </cell>
        </row>
        <row r="25">
          <cell r="D25">
            <v>62755</v>
          </cell>
          <cell r="E25">
            <v>31377.5</v>
          </cell>
        </row>
        <row r="26">
          <cell r="D26">
            <v>62755</v>
          </cell>
          <cell r="E26">
            <v>31377.5</v>
          </cell>
        </row>
        <row r="28">
          <cell r="D28">
            <v>268845.14</v>
          </cell>
          <cell r="E28">
            <v>188191.598</v>
          </cell>
        </row>
        <row r="29">
          <cell r="D29">
            <v>29969.16</v>
          </cell>
          <cell r="E29">
            <v>20978.412</v>
          </cell>
        </row>
        <row r="30">
          <cell r="D30">
            <v>118183</v>
          </cell>
          <cell r="E30">
            <v>82728.099999999991</v>
          </cell>
        </row>
        <row r="31">
          <cell r="D31">
            <v>380963.16</v>
          </cell>
          <cell r="E31">
            <v>266674.21199999994</v>
          </cell>
        </row>
        <row r="32">
          <cell r="D32">
            <v>35628</v>
          </cell>
          <cell r="E32">
            <v>24939.599999999999</v>
          </cell>
        </row>
        <row r="33">
          <cell r="D33">
            <v>20661.650000000001</v>
          </cell>
          <cell r="E33">
            <v>14463.155000000001</v>
          </cell>
        </row>
        <row r="35">
          <cell r="D35">
            <v>137255.26</v>
          </cell>
        </row>
        <row r="36">
          <cell r="D36">
            <v>282245.27</v>
          </cell>
        </row>
        <row r="37">
          <cell r="D37">
            <v>101739</v>
          </cell>
        </row>
        <row r="38">
          <cell r="D38">
            <v>172331.93</v>
          </cell>
        </row>
        <row r="39">
          <cell r="D39">
            <v>273775.49</v>
          </cell>
        </row>
        <row r="40">
          <cell r="D40">
            <v>182249.66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E12" sqref="E12"/>
    </sheetView>
  </sheetViews>
  <sheetFormatPr defaultRowHeight="14.4" x14ac:dyDescent="0.3"/>
  <cols>
    <col min="1" max="1" width="15.6640625" customWidth="1"/>
    <col min="2" max="2" width="15.88671875" customWidth="1"/>
  </cols>
  <sheetData>
    <row r="1" spans="1:10" ht="15" thickBot="1" x14ac:dyDescent="0.35">
      <c r="A1" s="155" t="s">
        <v>263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79.95" customHeight="1" thickBot="1" x14ac:dyDescent="0.35">
      <c r="A2" s="156" t="s">
        <v>0</v>
      </c>
      <c r="B2" s="156" t="s">
        <v>1</v>
      </c>
      <c r="C2" s="158" t="s">
        <v>2</v>
      </c>
      <c r="D2" s="159"/>
      <c r="E2" s="158" t="s">
        <v>3</v>
      </c>
      <c r="F2" s="159"/>
      <c r="G2" s="158" t="s">
        <v>4</v>
      </c>
      <c r="H2" s="159"/>
      <c r="I2" s="158" t="s">
        <v>5</v>
      </c>
      <c r="J2" s="159"/>
    </row>
    <row r="3" spans="1:10" ht="15" thickBot="1" x14ac:dyDescent="0.35">
      <c r="A3" s="157"/>
      <c r="B3" s="157"/>
      <c r="C3" s="1" t="s">
        <v>6</v>
      </c>
      <c r="D3" s="1" t="s">
        <v>7</v>
      </c>
      <c r="E3" s="1" t="s">
        <v>6</v>
      </c>
      <c r="F3" s="1" t="s">
        <v>7</v>
      </c>
      <c r="G3" s="1" t="s">
        <v>6</v>
      </c>
      <c r="H3" s="1" t="s">
        <v>7</v>
      </c>
      <c r="I3" s="1" t="s">
        <v>6</v>
      </c>
      <c r="J3" s="1" t="s">
        <v>7</v>
      </c>
    </row>
    <row r="4" spans="1:10" ht="60.6" thickBot="1" x14ac:dyDescent="0.35">
      <c r="A4" s="2" t="s">
        <v>8</v>
      </c>
      <c r="B4" s="3"/>
      <c r="C4" s="5"/>
      <c r="D4" s="5"/>
      <c r="E4" s="5"/>
      <c r="F4" s="5"/>
      <c r="G4" s="5"/>
      <c r="H4" s="5"/>
      <c r="I4" s="5"/>
      <c r="J4" s="5"/>
    </row>
    <row r="5" spans="1:10" ht="15" thickBot="1" x14ac:dyDescent="0.35">
      <c r="A5" s="2" t="s">
        <v>9</v>
      </c>
      <c r="B5" s="3"/>
      <c r="C5" s="5"/>
      <c r="D5" s="5"/>
      <c r="E5" s="5"/>
      <c r="F5" s="5"/>
      <c r="G5" s="5"/>
      <c r="H5" s="5"/>
      <c r="I5" s="5"/>
      <c r="J5" s="5"/>
    </row>
    <row r="6" spans="1:10" ht="15" thickBot="1" x14ac:dyDescent="0.35">
      <c r="A6" s="2" t="s">
        <v>10</v>
      </c>
      <c r="B6" s="3"/>
      <c r="C6" s="5"/>
      <c r="D6" s="5"/>
      <c r="E6" s="5"/>
      <c r="F6" s="5"/>
      <c r="G6" s="5"/>
      <c r="H6" s="5"/>
      <c r="I6" s="5"/>
      <c r="J6" s="5"/>
    </row>
    <row r="7" spans="1:10" ht="15" thickBot="1" x14ac:dyDescent="0.35">
      <c r="A7" s="2" t="s">
        <v>11</v>
      </c>
      <c r="B7" s="3"/>
      <c r="C7" s="5"/>
      <c r="D7" s="5"/>
      <c r="E7" s="5"/>
      <c r="F7" s="5"/>
      <c r="G7" s="5"/>
      <c r="H7" s="5"/>
      <c r="I7" s="5"/>
      <c r="J7" s="5"/>
    </row>
    <row r="8" spans="1:10" ht="15" thickBot="1" x14ac:dyDescent="0.35">
      <c r="A8" s="2" t="s">
        <v>12</v>
      </c>
      <c r="B8" s="3"/>
      <c r="C8" s="5"/>
      <c r="D8" s="5"/>
      <c r="E8" s="5"/>
      <c r="F8" s="5"/>
      <c r="G8" s="5"/>
      <c r="H8" s="5"/>
      <c r="I8" s="5"/>
      <c r="J8" s="5"/>
    </row>
    <row r="9" spans="1:10" ht="15" thickBot="1" x14ac:dyDescent="0.35">
      <c r="A9" s="2" t="s">
        <v>13</v>
      </c>
      <c r="B9" s="3"/>
      <c r="C9" s="5"/>
      <c r="D9" s="5"/>
      <c r="E9" s="5"/>
      <c r="F9" s="5"/>
      <c r="G9" s="5"/>
      <c r="H9" s="5"/>
      <c r="I9" s="5"/>
      <c r="J9" s="5"/>
    </row>
    <row r="10" spans="1:10" ht="15" thickBot="1" x14ac:dyDescent="0.35">
      <c r="A10" s="2" t="s">
        <v>14</v>
      </c>
      <c r="B10" s="3"/>
      <c r="C10" s="5"/>
      <c r="D10" s="5"/>
      <c r="E10" s="5"/>
      <c r="F10" s="5"/>
      <c r="G10" s="5"/>
      <c r="H10" s="5"/>
      <c r="I10" s="5"/>
      <c r="J10" s="5"/>
    </row>
  </sheetData>
  <mergeCells count="7">
    <mergeCell ref="A1:J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4" sqref="A14"/>
    </sheetView>
  </sheetViews>
  <sheetFormatPr defaultRowHeight="14.4" x14ac:dyDescent="0.3"/>
  <cols>
    <col min="1" max="1" width="35.44140625" customWidth="1"/>
    <col min="2" max="2" width="26.88671875" customWidth="1"/>
    <col min="3" max="3" width="15.88671875" customWidth="1"/>
    <col min="4" max="4" width="16.109375" customWidth="1"/>
    <col min="5" max="5" width="17.109375" customWidth="1"/>
    <col min="6" max="6" width="16.5546875" customWidth="1"/>
  </cols>
  <sheetData>
    <row r="1" spans="1:7" ht="15" thickBot="1" x14ac:dyDescent="0.35">
      <c r="A1" s="11" t="s">
        <v>22</v>
      </c>
    </row>
    <row r="2" spans="1:7" ht="80.400000000000006" thickBot="1" x14ac:dyDescent="0.35">
      <c r="A2" s="6" t="s">
        <v>0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</row>
    <row r="3" spans="1:7" ht="15" thickBot="1" x14ac:dyDescent="0.35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7" ht="24.6" thickBot="1" x14ac:dyDescent="0.35">
      <c r="A4" s="10" t="s">
        <v>20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</row>
    <row r="5" spans="1:7" s="29" customFormat="1" ht="36.6" thickBot="1" x14ac:dyDescent="0.3">
      <c r="A5" s="10" t="s">
        <v>21</v>
      </c>
      <c r="B5" s="28">
        <v>10000</v>
      </c>
      <c r="C5" s="28">
        <v>8372</v>
      </c>
      <c r="D5" s="28">
        <v>8372</v>
      </c>
      <c r="E5" s="28">
        <v>0</v>
      </c>
      <c r="F5" s="28">
        <v>0</v>
      </c>
    </row>
    <row r="7" spans="1:7" x14ac:dyDescent="0.3">
      <c r="G7" s="30">
        <v>1242</v>
      </c>
    </row>
    <row r="8" spans="1:7" x14ac:dyDescent="0.3">
      <c r="G8" s="30">
        <v>5781</v>
      </c>
    </row>
    <row r="9" spans="1:7" x14ac:dyDescent="0.3">
      <c r="G9" s="30">
        <v>105</v>
      </c>
    </row>
    <row r="10" spans="1:7" x14ac:dyDescent="0.3">
      <c r="G10" s="30">
        <v>1244</v>
      </c>
    </row>
    <row r="11" spans="1:7" x14ac:dyDescent="0.3">
      <c r="G11" s="30">
        <f>SUM(G7:G10)</f>
        <v>8372</v>
      </c>
    </row>
    <row r="12" spans="1:7" x14ac:dyDescent="0.3">
      <c r="G12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R6" sqref="R6"/>
    </sheetView>
  </sheetViews>
  <sheetFormatPr defaultRowHeight="14.4" x14ac:dyDescent="0.3"/>
  <cols>
    <col min="1" max="1" width="17.5546875" customWidth="1"/>
  </cols>
  <sheetData>
    <row r="1" spans="1:16" ht="15" thickBot="1" x14ac:dyDescent="0.35">
      <c r="A1" s="155" t="s">
        <v>266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ht="46.2" thickBot="1" x14ac:dyDescent="0.35">
      <c r="A2" s="162" t="s">
        <v>44</v>
      </c>
      <c r="B2" s="31" t="s">
        <v>45</v>
      </c>
      <c r="C2" s="160" t="s">
        <v>47</v>
      </c>
      <c r="D2" s="161"/>
      <c r="E2" s="160" t="s">
        <v>48</v>
      </c>
      <c r="F2" s="161"/>
      <c r="G2" s="160" t="s">
        <v>49</v>
      </c>
      <c r="H2" s="161"/>
      <c r="I2" s="160" t="s">
        <v>50</v>
      </c>
      <c r="J2" s="161"/>
      <c r="K2" s="160" t="s">
        <v>51</v>
      </c>
      <c r="L2" s="161"/>
      <c r="M2" s="31" t="s">
        <v>52</v>
      </c>
      <c r="N2" s="160" t="s">
        <v>54</v>
      </c>
      <c r="O2" s="161"/>
      <c r="P2" s="31" t="s">
        <v>55</v>
      </c>
    </row>
    <row r="3" spans="1:16" ht="48.6" thickBot="1" x14ac:dyDescent="0.35">
      <c r="A3" s="163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36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48.6" thickBot="1" x14ac:dyDescent="0.35">
      <c r="A6" s="39" t="s">
        <v>70</v>
      </c>
      <c r="B6" s="5">
        <v>20</v>
      </c>
      <c r="C6" s="5">
        <v>15</v>
      </c>
      <c r="D6" s="5">
        <v>15</v>
      </c>
      <c r="E6" s="5">
        <v>15</v>
      </c>
      <c r="F6" s="5">
        <v>15</v>
      </c>
      <c r="G6" s="5">
        <v>15</v>
      </c>
      <c r="H6" s="5">
        <v>15</v>
      </c>
      <c r="I6" s="5">
        <v>0</v>
      </c>
      <c r="J6" s="5">
        <v>0</v>
      </c>
      <c r="K6" s="5">
        <v>0</v>
      </c>
      <c r="L6" s="5"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60.6" thickBot="1" x14ac:dyDescent="0.35">
      <c r="A7" s="10" t="s">
        <v>71</v>
      </c>
      <c r="B7" s="5">
        <v>4</v>
      </c>
      <c r="C7" s="5">
        <v>3</v>
      </c>
      <c r="D7" s="5">
        <v>3</v>
      </c>
      <c r="E7" s="5">
        <v>1</v>
      </c>
      <c r="F7" s="5">
        <v>1</v>
      </c>
      <c r="G7" s="5">
        <v>1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f>L7/B7</f>
        <v>0</v>
      </c>
      <c r="N7" s="5">
        <v>0</v>
      </c>
      <c r="O7" s="5">
        <v>0</v>
      </c>
      <c r="P7" s="5">
        <f>O7/B7</f>
        <v>0</v>
      </c>
    </row>
    <row r="8" spans="1:16" ht="48.6" thickBot="1" x14ac:dyDescent="0.35">
      <c r="A8" s="10" t="s">
        <v>72</v>
      </c>
      <c r="B8" s="5">
        <v>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f>L8/B8</f>
        <v>0</v>
      </c>
      <c r="N8" s="5">
        <v>0</v>
      </c>
      <c r="O8" s="5">
        <v>0</v>
      </c>
      <c r="P8" s="5">
        <f>O8/B8</f>
        <v>0</v>
      </c>
    </row>
    <row r="9" spans="1:16" ht="96.6" thickBot="1" x14ac:dyDescent="0.35">
      <c r="A9" s="10" t="s">
        <v>73</v>
      </c>
      <c r="B9" s="5">
        <v>8</v>
      </c>
      <c r="C9" s="5">
        <v>5</v>
      </c>
      <c r="D9" s="5">
        <v>5</v>
      </c>
      <c r="E9" s="5">
        <v>5</v>
      </c>
      <c r="F9" s="5">
        <v>5</v>
      </c>
      <c r="G9" s="5">
        <v>5</v>
      </c>
      <c r="H9" s="5">
        <v>5</v>
      </c>
      <c r="I9" s="5">
        <v>0</v>
      </c>
      <c r="J9" s="5">
        <v>0</v>
      </c>
      <c r="K9" s="5">
        <v>0</v>
      </c>
      <c r="L9" s="5">
        <v>0</v>
      </c>
      <c r="M9" s="5">
        <f>L9/B9</f>
        <v>0</v>
      </c>
      <c r="N9" s="5">
        <v>0</v>
      </c>
      <c r="O9" s="5">
        <v>0</v>
      </c>
      <c r="P9" s="5">
        <f>O9/B9</f>
        <v>0</v>
      </c>
    </row>
    <row r="10" spans="1:16" ht="84.6" thickBot="1" x14ac:dyDescent="0.35">
      <c r="A10" s="10" t="s">
        <v>74</v>
      </c>
      <c r="B10" s="5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f>L10/B10</f>
        <v>0</v>
      </c>
      <c r="N10" s="5">
        <v>0</v>
      </c>
      <c r="O10" s="5">
        <v>0</v>
      </c>
      <c r="P10" s="5">
        <f>O10/B10</f>
        <v>0</v>
      </c>
    </row>
    <row r="11" spans="1:16" ht="15" hidden="1" thickBot="1" x14ac:dyDescent="0.3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84.6" hidden="1" thickBot="1" x14ac:dyDescent="0.35">
      <c r="A12" s="10" t="s">
        <v>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96.6" hidden="1" thickBot="1" x14ac:dyDescent="0.35">
      <c r="A14" s="10" t="s">
        <v>63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4.6" hidden="1" thickBot="1" x14ac:dyDescent="0.35">
      <c r="A16" s="10" t="s">
        <v>64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4.6" hidden="1" thickBot="1" x14ac:dyDescent="0.35">
      <c r="A18" s="10" t="s">
        <v>65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24.6" hidden="1" thickBot="1" x14ac:dyDescent="0.35">
      <c r="A20" s="10" t="s">
        <v>66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24.6" hidden="1" thickBot="1" x14ac:dyDescent="0.35">
      <c r="A22" s="10" t="s">
        <v>67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24.6" hidden="1" thickBot="1" x14ac:dyDescent="0.35">
      <c r="A24" s="10" t="s">
        <v>68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" hidden="1" thickBot="1" x14ac:dyDescent="0.35">
      <c r="A25" s="10" t="s">
        <v>61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thickBot="1" x14ac:dyDescent="0.35">
      <c r="A26" s="36" t="s">
        <v>69</v>
      </c>
      <c r="B26" s="37">
        <f>SUM(B6:B25)</f>
        <v>48</v>
      </c>
      <c r="C26" s="37">
        <f t="shared" ref="C26:P26" si="0">SUM(C6:C25)</f>
        <v>23</v>
      </c>
      <c r="D26" s="37">
        <f t="shared" si="0"/>
        <v>23</v>
      </c>
      <c r="E26" s="37">
        <f t="shared" si="0"/>
        <v>21</v>
      </c>
      <c r="F26" s="37">
        <f t="shared" si="0"/>
        <v>21</v>
      </c>
      <c r="G26" s="37">
        <f t="shared" si="0"/>
        <v>21</v>
      </c>
      <c r="H26" s="37">
        <f t="shared" si="0"/>
        <v>21</v>
      </c>
      <c r="I26" s="37">
        <f t="shared" si="0"/>
        <v>0</v>
      </c>
      <c r="J26" s="37">
        <f t="shared" si="0"/>
        <v>0</v>
      </c>
      <c r="K26" s="37">
        <f t="shared" si="0"/>
        <v>0</v>
      </c>
      <c r="L26" s="37">
        <f t="shared" si="0"/>
        <v>0</v>
      </c>
      <c r="M26" s="37">
        <f t="shared" si="0"/>
        <v>0</v>
      </c>
      <c r="N26" s="37">
        <f t="shared" si="0"/>
        <v>0</v>
      </c>
      <c r="O26" s="37">
        <f t="shared" si="0"/>
        <v>0</v>
      </c>
      <c r="P26" s="37">
        <f t="shared" si="0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P1"/>
    </sheetView>
  </sheetViews>
  <sheetFormatPr defaultRowHeight="14.4" x14ac:dyDescent="0.3"/>
  <cols>
    <col min="1" max="1" width="18.5546875" customWidth="1"/>
    <col min="2" max="2" width="15.109375" customWidth="1"/>
    <col min="3" max="3" width="13.33203125" customWidth="1"/>
    <col min="4" max="4" width="12.5546875" customWidth="1"/>
    <col min="5" max="5" width="12.44140625" customWidth="1"/>
    <col min="6" max="6" width="13.6640625" customWidth="1"/>
    <col min="7" max="7" width="12.44140625" customWidth="1"/>
    <col min="8" max="8" width="13.44140625" customWidth="1"/>
    <col min="9" max="9" width="12.6640625" customWidth="1"/>
    <col min="10" max="10" width="11.5546875" customWidth="1"/>
    <col min="11" max="11" width="10.6640625" customWidth="1"/>
  </cols>
  <sheetData>
    <row r="1" spans="1:11" ht="15" thickBot="1" x14ac:dyDescent="0.35">
      <c r="A1" s="42" t="s">
        <v>85</v>
      </c>
    </row>
    <row r="2" spans="1:11" ht="57.6" thickBot="1" x14ac:dyDescent="0.35">
      <c r="A2" s="38" t="s">
        <v>44</v>
      </c>
      <c r="B2" s="7" t="s">
        <v>75</v>
      </c>
      <c r="C2" s="7" t="s">
        <v>76</v>
      </c>
      <c r="D2" s="7" t="s">
        <v>77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40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60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6.6" thickBot="1" x14ac:dyDescent="0.35">
      <c r="A5" s="39" t="s">
        <v>70</v>
      </c>
      <c r="B5" s="5">
        <v>1565002.0599999996</v>
      </c>
      <c r="C5" s="5">
        <v>749433.49</v>
      </c>
      <c r="D5" s="28">
        <f>C5/B5*100</f>
        <v>47.887060928213742</v>
      </c>
      <c r="E5" s="5">
        <f>B5</f>
        <v>1565002.0599999996</v>
      </c>
      <c r="F5" s="5">
        <f>C5</f>
        <v>749433.49</v>
      </c>
      <c r="G5" s="5">
        <f>E5</f>
        <v>1565002.0599999996</v>
      </c>
      <c r="H5" s="5">
        <f>F5</f>
        <v>749433.49</v>
      </c>
      <c r="I5" s="5">
        <v>0</v>
      </c>
      <c r="J5" s="5">
        <v>0</v>
      </c>
      <c r="K5" s="5">
        <v>0</v>
      </c>
    </row>
    <row r="6" spans="1:11" ht="60.6" thickBot="1" x14ac:dyDescent="0.35">
      <c r="A6" s="10" t="s">
        <v>71</v>
      </c>
      <c r="B6" s="5">
        <v>237813.32</v>
      </c>
      <c r="C6" s="5">
        <v>118906.69</v>
      </c>
      <c r="D6" s="28">
        <f t="shared" ref="D6:D8" si="0">C6/B6*100</f>
        <v>50.000012614936793</v>
      </c>
      <c r="E6" s="5">
        <v>82000</v>
      </c>
      <c r="F6" s="5">
        <v>41600</v>
      </c>
      <c r="G6" s="5">
        <f t="shared" ref="G6:G9" si="1">E6</f>
        <v>82000</v>
      </c>
      <c r="H6" s="5">
        <f t="shared" ref="H6:H9" si="2">F6</f>
        <v>41600</v>
      </c>
      <c r="I6" s="5">
        <v>0</v>
      </c>
      <c r="J6" s="5">
        <v>0</v>
      </c>
      <c r="K6" s="5">
        <v>0</v>
      </c>
    </row>
    <row r="7" spans="1:11" ht="48.6" thickBot="1" x14ac:dyDescent="0.35">
      <c r="A7" s="10" t="s">
        <v>72</v>
      </c>
      <c r="B7" s="5">
        <v>0</v>
      </c>
      <c r="C7" s="5">
        <v>0</v>
      </c>
      <c r="D7" s="5">
        <v>0</v>
      </c>
      <c r="E7" s="5">
        <f t="shared" ref="E7:E9" si="3">B7</f>
        <v>0</v>
      </c>
      <c r="F7" s="5">
        <f t="shared" ref="F7:F9" si="4">C7</f>
        <v>0</v>
      </c>
      <c r="G7" s="5">
        <f t="shared" si="1"/>
        <v>0</v>
      </c>
      <c r="H7" s="5">
        <f t="shared" si="2"/>
        <v>0</v>
      </c>
      <c r="I7" s="5">
        <v>0</v>
      </c>
      <c r="J7" s="5">
        <v>0</v>
      </c>
      <c r="K7" s="5">
        <v>0</v>
      </c>
    </row>
    <row r="8" spans="1:11" ht="84.6" thickBot="1" x14ac:dyDescent="0.35">
      <c r="A8" s="10" t="s">
        <v>73</v>
      </c>
      <c r="B8" s="5">
        <v>967346.95</v>
      </c>
      <c r="C8" s="5">
        <v>967346.95</v>
      </c>
      <c r="D8" s="28">
        <f t="shared" si="0"/>
        <v>100</v>
      </c>
      <c r="E8" s="5">
        <f t="shared" si="3"/>
        <v>967346.95</v>
      </c>
      <c r="F8" s="5">
        <f t="shared" si="4"/>
        <v>967346.95</v>
      </c>
      <c r="G8" s="5">
        <f t="shared" si="1"/>
        <v>967346.95</v>
      </c>
      <c r="H8" s="5">
        <f t="shared" si="2"/>
        <v>967346.95</v>
      </c>
      <c r="I8" s="5">
        <v>0</v>
      </c>
      <c r="J8" s="5">
        <v>0</v>
      </c>
      <c r="K8" s="5">
        <v>0</v>
      </c>
    </row>
    <row r="9" spans="1:11" ht="84.6" thickBot="1" x14ac:dyDescent="0.35">
      <c r="A9" s="10" t="s">
        <v>74</v>
      </c>
      <c r="B9" s="5">
        <v>0</v>
      </c>
      <c r="C9" s="5">
        <v>0</v>
      </c>
      <c r="D9" s="5">
        <v>0</v>
      </c>
      <c r="E9" s="5">
        <f t="shared" si="3"/>
        <v>0</v>
      </c>
      <c r="F9" s="5">
        <f t="shared" si="4"/>
        <v>0</v>
      </c>
      <c r="G9" s="5">
        <f t="shared" si="1"/>
        <v>0</v>
      </c>
      <c r="H9" s="5">
        <f t="shared" si="2"/>
        <v>0</v>
      </c>
      <c r="I9" s="5">
        <v>0</v>
      </c>
      <c r="J9" s="5">
        <v>0</v>
      </c>
      <c r="K9" s="5">
        <v>0</v>
      </c>
    </row>
    <row r="10" spans="1:11" ht="72.599999999999994" hidden="1" thickBot="1" x14ac:dyDescent="0.35">
      <c r="A10" s="10" t="s">
        <v>62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5" hidden="1" thickBot="1" x14ac:dyDescent="0.35">
      <c r="A11" s="10" t="s">
        <v>61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84.6" hidden="1" thickBot="1" x14ac:dyDescent="0.35">
      <c r="A12" s="10" t="s">
        <v>63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4.6" hidden="1" thickBot="1" x14ac:dyDescent="0.35">
      <c r="A14" s="10" t="s">
        <v>64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4.6" hidden="1" thickBot="1" x14ac:dyDescent="0.35">
      <c r="A16" s="10" t="s">
        <v>65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24.6" hidden="1" thickBot="1" x14ac:dyDescent="0.35">
      <c r="A18" s="10" t="s">
        <v>66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24.6" hidden="1" thickBot="1" x14ac:dyDescent="0.35">
      <c r="A20" s="10" t="s">
        <v>67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24.6" hidden="1" thickBot="1" x14ac:dyDescent="0.35">
      <c r="A22" s="10" t="s">
        <v>68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5" thickBot="1" x14ac:dyDescent="0.35">
      <c r="A24" s="36" t="s">
        <v>69</v>
      </c>
      <c r="B24" s="37">
        <f>SUM(B4:B23)</f>
        <v>2770162.3299999996</v>
      </c>
      <c r="C24" s="37">
        <f t="shared" ref="C24:K24" si="5">SUM(C4:C23)</f>
        <v>1835687.13</v>
      </c>
      <c r="D24" s="41">
        <f>C24/B24</f>
        <v>0.66266410098790141</v>
      </c>
      <c r="E24" s="37">
        <f t="shared" si="5"/>
        <v>2614349.0099999998</v>
      </c>
      <c r="F24" s="37">
        <f t="shared" si="5"/>
        <v>1758380.44</v>
      </c>
      <c r="G24" s="37">
        <f t="shared" si="5"/>
        <v>2614349.0099999998</v>
      </c>
      <c r="H24" s="37">
        <f t="shared" si="5"/>
        <v>1758380.44</v>
      </c>
      <c r="I24" s="37">
        <f t="shared" si="5"/>
        <v>0</v>
      </c>
      <c r="J24" s="37">
        <f t="shared" si="5"/>
        <v>0</v>
      </c>
      <c r="K24" s="37">
        <f t="shared" si="5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sqref="A1:P1"/>
    </sheetView>
  </sheetViews>
  <sheetFormatPr defaultRowHeight="14.4" x14ac:dyDescent="0.3"/>
  <cols>
    <col min="1" max="1" width="26.88671875" customWidth="1"/>
    <col min="2" max="2" width="13.109375" customWidth="1"/>
    <col min="3" max="3" width="12.6640625" customWidth="1"/>
    <col min="4" max="5" width="11.6640625" customWidth="1"/>
    <col min="6" max="6" width="10.33203125" customWidth="1"/>
    <col min="12" max="12" width="10.44140625" customWidth="1"/>
    <col min="17" max="17" width="13.6640625" customWidth="1"/>
  </cols>
  <sheetData>
    <row r="1" spans="1:18" ht="15" thickBot="1" x14ac:dyDescent="0.35">
      <c r="A1" s="155" t="s">
        <v>282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8" ht="45.6" x14ac:dyDescent="0.3">
      <c r="A2" s="162" t="s">
        <v>44</v>
      </c>
      <c r="B2" s="162" t="s">
        <v>86</v>
      </c>
      <c r="C2" s="162" t="s">
        <v>75</v>
      </c>
      <c r="D2" s="162" t="s">
        <v>75</v>
      </c>
      <c r="E2" s="162" t="s">
        <v>78</v>
      </c>
      <c r="F2" s="162" t="s">
        <v>79</v>
      </c>
      <c r="G2" s="162" t="s">
        <v>80</v>
      </c>
      <c r="H2" s="162" t="s">
        <v>81</v>
      </c>
      <c r="I2" s="162" t="s">
        <v>82</v>
      </c>
      <c r="J2" s="162" t="s">
        <v>83</v>
      </c>
      <c r="K2" s="162" t="s">
        <v>87</v>
      </c>
      <c r="L2" s="31" t="s">
        <v>88</v>
      </c>
      <c r="M2" s="31" t="s">
        <v>52</v>
      </c>
      <c r="N2" s="162" t="s">
        <v>84</v>
      </c>
    </row>
    <row r="3" spans="1:18" ht="48.6" thickBot="1" x14ac:dyDescent="0.3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33" t="s">
        <v>280</v>
      </c>
      <c r="M3" s="33" t="s">
        <v>281</v>
      </c>
      <c r="N3" s="163"/>
    </row>
    <row r="4" spans="1:18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8" ht="24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ht="36.6" thickBot="1" x14ac:dyDescent="0.35">
      <c r="A6" s="39" t="s">
        <v>70</v>
      </c>
      <c r="B6" s="5">
        <v>750000</v>
      </c>
      <c r="C6" s="5">
        <f>'Таблица-4'!B5</f>
        <v>1565002.0599999996</v>
      </c>
      <c r="D6" s="5">
        <f>'Таблица-4'!C5</f>
        <v>749433.49</v>
      </c>
      <c r="E6" s="5">
        <f>'Таблица-4'!E5</f>
        <v>1565002.0599999996</v>
      </c>
      <c r="F6" s="5">
        <f>'Таблица-4'!F5</f>
        <v>749433.49</v>
      </c>
      <c r="G6" s="5">
        <f>'Таблица-4'!G5</f>
        <v>1565002.0599999996</v>
      </c>
      <c r="H6" s="5">
        <f>'Таблица-4'!H5</f>
        <v>749433.49</v>
      </c>
      <c r="I6" s="5">
        <f>'[1]02.2020'!$D$10+'[1]02.2020'!$D$15</f>
        <v>305694.77</v>
      </c>
      <c r="J6" s="5">
        <f>'[1]02.2020'!$E$10+'[1]02.2020'!$E$15</f>
        <v>152847.37</v>
      </c>
      <c r="K6" s="5">
        <v>2</v>
      </c>
      <c r="L6" s="5">
        <f>B6-J6</f>
        <v>597152.63</v>
      </c>
      <c r="M6" s="28">
        <f>J6/B6</f>
        <v>0.20379649333333333</v>
      </c>
      <c r="N6" s="5">
        <v>0</v>
      </c>
    </row>
    <row r="7" spans="1:18" ht="36.6" thickBot="1" x14ac:dyDescent="0.35">
      <c r="A7" s="10" t="s">
        <v>71</v>
      </c>
      <c r="B7" s="5">
        <v>200000</v>
      </c>
      <c r="C7" s="5">
        <f>'[1]02.2020'!$D$23+'[1]02.2020'!$D$24+'[1]02.2020'!$D$25+'[1]02.2020'!$D$26</f>
        <v>300568.32000000001</v>
      </c>
      <c r="D7" s="5">
        <f>'[1]02.2020'!$E$23+'[1]02.2020'!$E$24+'[1]02.2020'!$E$25+'[1]02.2020'!$E$26</f>
        <v>150284.19</v>
      </c>
      <c r="E7" s="5">
        <f>'[1]02.2020'!$D$24</f>
        <v>83200</v>
      </c>
      <c r="F7" s="5">
        <f>'[1]02.2020'!$E$24</f>
        <v>41600</v>
      </c>
      <c r="G7" s="5">
        <f>E7</f>
        <v>83200</v>
      </c>
      <c r="H7" s="5">
        <f>'Таблица-4'!H6</f>
        <v>41600</v>
      </c>
      <c r="I7" s="5">
        <f>G7</f>
        <v>83200</v>
      </c>
      <c r="J7" s="5">
        <f>H7</f>
        <v>41600</v>
      </c>
      <c r="K7" s="5">
        <v>1</v>
      </c>
      <c r="L7" s="5">
        <f t="shared" ref="L7:L9" si="0">B7-J7</f>
        <v>158400</v>
      </c>
      <c r="M7" s="28">
        <f t="shared" ref="M7:M10" si="1">J7/B7</f>
        <v>0.20799999999999999</v>
      </c>
      <c r="N7" s="5">
        <v>0</v>
      </c>
      <c r="Q7">
        <f>F6+F7</f>
        <v>791033.49</v>
      </c>
      <c r="R7">
        <f>Q7/B25</f>
        <v>0.26970115581316056</v>
      </c>
    </row>
    <row r="8" spans="1:18" ht="24.6" thickBot="1" x14ac:dyDescent="0.35">
      <c r="A8" s="10" t="s">
        <v>72</v>
      </c>
      <c r="B8" s="5">
        <v>683000</v>
      </c>
      <c r="C8" s="5">
        <f>'[1]02.2020'!$D$28+'[1]02.2020'!$D$29+'[1]02.2020'!$D$30+'[1]02.2020'!$D$31+'[1]02.2020'!$D$32+'[1]02.2020'!$D$33</f>
        <v>854250.11</v>
      </c>
      <c r="D8" s="5">
        <f>'[1]02.2020'!$E$28+'[1]02.2020'!$E$29+'[1]02.2020'!$E$30+'[1]02.2020'!$E$31+'[1]02.2020'!$E$32+'[1]02.2020'!$E$33</f>
        <v>597975.07699999993</v>
      </c>
      <c r="E8" s="5">
        <f>'[1]02.2020'!$D$28+'[1]02.2020'!$D$29+'[1]02.2020'!$D$30+'[1]02.2020'!$D$31+'[1]02.2020'!$D$32</f>
        <v>833588.46</v>
      </c>
      <c r="F8" s="5">
        <f>'[1]02.2020'!$E$28+'[1]02.2020'!$E$29+'[1]02.2020'!$E$30+'[1]02.2020'!$E$31+'[1]02.2020'!$E$32</f>
        <v>583511.9219999999</v>
      </c>
      <c r="G8" s="5">
        <f>E8</f>
        <v>833588.46</v>
      </c>
      <c r="H8" s="5">
        <f>F8</f>
        <v>583511.9219999999</v>
      </c>
      <c r="I8" s="5">
        <f>'Таблица-4'!I7</f>
        <v>0</v>
      </c>
      <c r="J8" s="5">
        <f>'Таблица-4'!J7</f>
        <v>0</v>
      </c>
      <c r="K8" s="5">
        <v>0</v>
      </c>
      <c r="L8" s="5">
        <f t="shared" si="0"/>
        <v>683000</v>
      </c>
      <c r="M8" s="28">
        <f t="shared" si="1"/>
        <v>0</v>
      </c>
      <c r="N8" s="5">
        <v>0</v>
      </c>
      <c r="O8">
        <f>L8-H8</f>
        <v>99488.078000000096</v>
      </c>
      <c r="P8">
        <f>O8/L8</f>
        <v>0.14566336456808213</v>
      </c>
      <c r="R8">
        <f>H8/B25</f>
        <v>0.19894712649164675</v>
      </c>
    </row>
    <row r="9" spans="1:18" ht="48.6" thickBot="1" x14ac:dyDescent="0.35">
      <c r="A9" s="10" t="s">
        <v>73</v>
      </c>
      <c r="B9" s="5">
        <v>1150000</v>
      </c>
      <c r="C9" s="5">
        <f>'[1]02.2020'!$D$35+'[1]02.2020'!$D$36+'[1]02.2020'!$D$37+'[1]02.2020'!$D$38+'[1]02.2020'!$D$39+'[1]02.2020'!$D$40</f>
        <v>1149596.6099999999</v>
      </c>
      <c r="D9" s="5">
        <f>C9</f>
        <v>1149596.6099999999</v>
      </c>
      <c r="E9" s="5">
        <f>C9</f>
        <v>1149596.6099999999</v>
      </c>
      <c r="F9" s="5">
        <f>E9</f>
        <v>1149596.6099999999</v>
      </c>
      <c r="G9" s="5">
        <f>E9</f>
        <v>1149596.6099999999</v>
      </c>
      <c r="H9" s="5">
        <f>F9</f>
        <v>1149596.6099999999</v>
      </c>
      <c r="I9" s="5">
        <f>'[1]02.2020'!$D$35</f>
        <v>137255.26</v>
      </c>
      <c r="J9" s="5">
        <f>I9</f>
        <v>137255.26</v>
      </c>
      <c r="K9" s="5">
        <v>1</v>
      </c>
      <c r="L9" s="5">
        <f t="shared" si="0"/>
        <v>1012744.74</v>
      </c>
      <c r="M9" s="28">
        <f t="shared" si="1"/>
        <v>0.11935240000000001</v>
      </c>
      <c r="N9" s="5">
        <v>0</v>
      </c>
    </row>
    <row r="10" spans="1:18" ht="45.6" customHeight="1" thickBot="1" x14ac:dyDescent="0.35">
      <c r="A10" s="10" t="s">
        <v>74</v>
      </c>
      <c r="B10" s="5">
        <v>150000</v>
      </c>
      <c r="C10" s="5">
        <f>'Таблица-4'!B9</f>
        <v>0</v>
      </c>
      <c r="D10" s="5">
        <f>'Таблица-4'!C9</f>
        <v>0</v>
      </c>
      <c r="E10" s="5">
        <f>'Таблица-4'!E9</f>
        <v>0</v>
      </c>
      <c r="F10" s="5">
        <f>'Таблица-4'!F9</f>
        <v>0</v>
      </c>
      <c r="G10" s="5">
        <f>'Таблица-4'!G9</f>
        <v>0</v>
      </c>
      <c r="H10" s="5">
        <f>'Таблица-4'!H9</f>
        <v>0</v>
      </c>
      <c r="I10" s="5">
        <f>'Таблица-4'!I9</f>
        <v>0</v>
      </c>
      <c r="J10" s="5">
        <f>'Таблица-4'!J9</f>
        <v>0</v>
      </c>
      <c r="K10" s="5">
        <v>0</v>
      </c>
      <c r="L10" s="5">
        <v>0</v>
      </c>
      <c r="M10" s="28">
        <f t="shared" si="1"/>
        <v>0</v>
      </c>
      <c r="N10" s="5">
        <v>0</v>
      </c>
      <c r="Q10" s="164"/>
      <c r="R10" s="53"/>
    </row>
    <row r="11" spans="1:18" ht="156.6" hidden="1" customHeight="1" thickBot="1" x14ac:dyDescent="0.35">
      <c r="A11" s="10" t="s">
        <v>62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Q11" s="165"/>
      <c r="R11" s="53"/>
    </row>
    <row r="12" spans="1:18" ht="15" hidden="1" customHeight="1" thickBot="1" x14ac:dyDescent="0.35">
      <c r="A12" s="10" t="s">
        <v>61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Q12" s="166">
        <v>583511.92000000004</v>
      </c>
      <c r="R12" s="53"/>
    </row>
    <row r="13" spans="1:18" ht="180.6" hidden="1" customHeight="1" thickBot="1" x14ac:dyDescent="0.35">
      <c r="A13" s="10" t="s">
        <v>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Q13" s="167"/>
      <c r="R13" s="53"/>
    </row>
    <row r="14" spans="1:18" ht="15" hidden="1" thickBot="1" x14ac:dyDescent="0.35">
      <c r="A14" s="10" t="s">
        <v>61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8" ht="48.6" hidden="1" customHeight="1" thickBot="1" x14ac:dyDescent="0.35">
      <c r="A15" s="10" t="s">
        <v>64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8" ht="15" hidden="1" thickBot="1" x14ac:dyDescent="0.35">
      <c r="A16" s="10" t="s">
        <v>61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8" ht="60.6" hidden="1" customHeight="1" thickBot="1" x14ac:dyDescent="0.35">
      <c r="A17" s="10" t="s">
        <v>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8" ht="15" hidden="1" thickBot="1" x14ac:dyDescent="0.35">
      <c r="A18" s="10" t="s">
        <v>61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8" ht="60.6" hidden="1" customHeight="1" thickBot="1" x14ac:dyDescent="0.35">
      <c r="A19" s="10" t="s">
        <v>66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8" ht="15" hidden="1" thickBot="1" x14ac:dyDescent="0.35">
      <c r="A20" s="10" t="s">
        <v>61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8" ht="48.6" hidden="1" customHeight="1" thickBot="1" x14ac:dyDescent="0.35">
      <c r="A21" s="10" t="s">
        <v>67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8" ht="15" hidden="1" thickBot="1" x14ac:dyDescent="0.35">
      <c r="A22" s="10" t="s">
        <v>61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8" ht="48.6" hidden="1" customHeight="1" thickBot="1" x14ac:dyDescent="0.35">
      <c r="A23" s="10" t="s">
        <v>68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8" ht="15" hidden="1" thickBot="1" x14ac:dyDescent="0.35">
      <c r="A24" s="10" t="s">
        <v>61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8" ht="15" thickBot="1" x14ac:dyDescent="0.35">
      <c r="A25" s="36" t="s">
        <v>69</v>
      </c>
      <c r="B25" s="37">
        <f>SUM(B6:B24)</f>
        <v>2933000</v>
      </c>
      <c r="C25" s="37">
        <f t="shared" ref="C25:N25" si="2">SUM(C6:C24)</f>
        <v>3869417.0999999996</v>
      </c>
      <c r="D25" s="37">
        <f t="shared" si="2"/>
        <v>2647289.3669999996</v>
      </c>
      <c r="E25" s="37">
        <f t="shared" si="2"/>
        <v>3631387.1299999994</v>
      </c>
      <c r="F25" s="37">
        <f t="shared" si="2"/>
        <v>2524142.0219999999</v>
      </c>
      <c r="G25" s="37">
        <f t="shared" si="2"/>
        <v>3631387.1299999994</v>
      </c>
      <c r="H25" s="37">
        <f t="shared" si="2"/>
        <v>2524142.0219999999</v>
      </c>
      <c r="I25" s="37">
        <f t="shared" si="2"/>
        <v>526150.03</v>
      </c>
      <c r="J25" s="37">
        <f t="shared" si="2"/>
        <v>331702.63</v>
      </c>
      <c r="K25" s="37">
        <f t="shared" si="2"/>
        <v>4</v>
      </c>
      <c r="L25" s="37">
        <f t="shared" si="2"/>
        <v>2451297.37</v>
      </c>
      <c r="M25" s="37">
        <f t="shared" si="2"/>
        <v>0.53114889333333337</v>
      </c>
      <c r="N25" s="37">
        <f t="shared" si="2"/>
        <v>0</v>
      </c>
      <c r="Q25" s="164">
        <v>791033.5</v>
      </c>
      <c r="R25" s="53"/>
    </row>
    <row r="26" spans="1:18" ht="15" thickBot="1" x14ac:dyDescent="0.35">
      <c r="F26">
        <f>F25/B25</f>
        <v>0.86060075758608934</v>
      </c>
      <c r="Q26" s="165"/>
      <c r="R26" s="53"/>
    </row>
    <row r="27" spans="1:18" x14ac:dyDescent="0.3">
      <c r="Q27" s="166">
        <v>583511.92000000004</v>
      </c>
      <c r="R27" s="53"/>
    </row>
    <row r="28" spans="1:18" ht="15" thickBot="1" x14ac:dyDescent="0.35">
      <c r="Q28" s="167"/>
      <c r="R28" s="53"/>
    </row>
    <row r="29" spans="1:18" x14ac:dyDescent="0.3">
      <c r="Q29">
        <f>SUM(Q25:Q27)</f>
        <v>1374545.42</v>
      </c>
      <c r="R29">
        <f>Q29/B25</f>
        <v>0.46864828503239003</v>
      </c>
    </row>
  </sheetData>
  <mergeCells count="17">
    <mergeCell ref="Q10:Q11"/>
    <mergeCell ref="Q12:Q13"/>
    <mergeCell ref="Q25:Q26"/>
    <mergeCell ref="Q27:Q28"/>
    <mergeCell ref="A1:N1"/>
    <mergeCell ref="G2:G3"/>
    <mergeCell ref="H2:H3"/>
    <mergeCell ref="I2:I3"/>
    <mergeCell ref="J2:J3"/>
    <mergeCell ref="K2:K3"/>
    <mergeCell ref="N2:N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sqref="A1:P1"/>
    </sheetView>
  </sheetViews>
  <sheetFormatPr defaultRowHeight="14.4" x14ac:dyDescent="0.3"/>
  <cols>
    <col min="1" max="1" width="24.6640625" customWidth="1"/>
    <col min="2" max="2" width="13.6640625" customWidth="1"/>
  </cols>
  <sheetData>
    <row r="1" spans="1:16" ht="15" thickBot="1" x14ac:dyDescent="0.35">
      <c r="A1" s="155" t="s">
        <v>95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6" ht="46.2" thickBot="1" x14ac:dyDescent="0.35">
      <c r="A2" s="162" t="s">
        <v>91</v>
      </c>
      <c r="B2" s="31" t="s">
        <v>45</v>
      </c>
      <c r="C2" s="160" t="s">
        <v>92</v>
      </c>
      <c r="D2" s="161"/>
      <c r="E2" s="160" t="s">
        <v>48</v>
      </c>
      <c r="F2" s="161"/>
      <c r="G2" s="160" t="s">
        <v>49</v>
      </c>
      <c r="H2" s="161"/>
      <c r="I2" s="160" t="s">
        <v>50</v>
      </c>
      <c r="J2" s="161"/>
      <c r="K2" s="160" t="s">
        <v>51</v>
      </c>
      <c r="L2" s="161"/>
      <c r="M2" s="31" t="s">
        <v>52</v>
      </c>
      <c r="N2" s="160" t="s">
        <v>54</v>
      </c>
      <c r="O2" s="161"/>
      <c r="P2" s="31" t="s">
        <v>55</v>
      </c>
    </row>
    <row r="3" spans="1:16" ht="48.6" thickBot="1" x14ac:dyDescent="0.35">
      <c r="A3" s="163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60.6" thickBot="1" x14ac:dyDescent="0.35">
      <c r="A5" s="10" t="s">
        <v>94</v>
      </c>
      <c r="B5" s="5">
        <v>24</v>
      </c>
      <c r="C5" s="5">
        <f>'Таблица-3'!C6+'Таблица-3'!C7</f>
        <v>18</v>
      </c>
      <c r="D5" s="5">
        <f>C5</f>
        <v>18</v>
      </c>
      <c r="E5" s="5">
        <f>'Таблица-3'!E6+'Таблица-3'!E7</f>
        <v>16</v>
      </c>
      <c r="F5" s="5">
        <f>'Таблица-3'!F6+'Таблица-3'!F7</f>
        <v>16</v>
      </c>
      <c r="G5" s="5">
        <f>'Таблица-3'!G6+'Таблица-3'!G7</f>
        <v>16</v>
      </c>
      <c r="H5" s="5">
        <f>'Таблица-3'!H6+'Таблица-3'!H7</f>
        <v>16</v>
      </c>
      <c r="I5" s="5">
        <f>'Таблица-3'!I6+'Таблица-3'!I7</f>
        <v>0</v>
      </c>
      <c r="J5" s="5">
        <f>'Таблица-3'!J6+'Таблица-3'!J7</f>
        <v>0</v>
      </c>
      <c r="K5" s="5">
        <f>'Таблица-3'!K6+'Таблица-3'!K7</f>
        <v>0</v>
      </c>
      <c r="L5" s="5">
        <f>'Таблица-3'!L6+'Таблица-3'!L7</f>
        <v>0</v>
      </c>
      <c r="M5" s="5">
        <f>L5/B5</f>
        <v>0</v>
      </c>
      <c r="N5" s="5">
        <v>0</v>
      </c>
      <c r="O5" s="5">
        <v>0</v>
      </c>
      <c r="P5" s="5">
        <f>O5/B5</f>
        <v>0</v>
      </c>
    </row>
    <row r="6" spans="1:16" ht="60.6" thickBot="1" x14ac:dyDescent="0.35">
      <c r="A6" s="10" t="s">
        <v>34</v>
      </c>
      <c r="B6" s="5">
        <v>24</v>
      </c>
      <c r="C6" s="5">
        <f>'Таблица-3'!C8+'Таблица-3'!C9+'Таблица-3'!C10</f>
        <v>5</v>
      </c>
      <c r="D6" s="5">
        <f>C6</f>
        <v>5</v>
      </c>
      <c r="E6" s="5">
        <f>'Таблица-3'!E8+'Таблица-3'!E9+'Таблица-3'!E10</f>
        <v>5</v>
      </c>
      <c r="F6" s="5">
        <f>'Таблица-3'!F8+'Таблица-3'!F9+'Таблица-3'!F10</f>
        <v>5</v>
      </c>
      <c r="G6" s="5">
        <f>'Таблица-3'!G8+'Таблица-3'!G9+'Таблица-3'!G10</f>
        <v>5</v>
      </c>
      <c r="H6" s="5">
        <f>'Таблица-3'!H8+'Таблица-3'!H9+'Таблица-3'!H10</f>
        <v>5</v>
      </c>
      <c r="I6" s="5">
        <f>'Таблица-3'!I8+'Таблица-3'!I9+'Таблица-3'!I10</f>
        <v>0</v>
      </c>
      <c r="J6" s="5">
        <f>'Таблица-3'!J8+'Таблица-3'!J9+'Таблица-3'!J10</f>
        <v>0</v>
      </c>
      <c r="K6" s="5">
        <f>'Таблица-3'!K8+'Таблица-3'!K9+'Таблица-3'!K10</f>
        <v>0</v>
      </c>
      <c r="L6" s="5">
        <f>'Таблица-3'!L8+'Таблица-3'!L9+'Таблица-3'!L10</f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hidden="1" thickBot="1" x14ac:dyDescent="0.35">
      <c r="A8" s="10" t="s">
        <v>93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5" hidden="1" thickBot="1" x14ac:dyDescent="0.35">
      <c r="A9" s="10" t="s">
        <v>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" thickBot="1" x14ac:dyDescent="0.35">
      <c r="A10" s="36" t="s">
        <v>69</v>
      </c>
      <c r="B10" s="37">
        <f>SUM(B5:B9)</f>
        <v>48</v>
      </c>
      <c r="C10" s="37">
        <f t="shared" ref="C10:M10" si="0">SUM(C5:C9)</f>
        <v>23</v>
      </c>
      <c r="D10" s="37">
        <f t="shared" si="0"/>
        <v>23</v>
      </c>
      <c r="E10" s="37">
        <f t="shared" si="0"/>
        <v>21</v>
      </c>
      <c r="F10" s="37">
        <f t="shared" si="0"/>
        <v>21</v>
      </c>
      <c r="G10" s="37">
        <f t="shared" si="0"/>
        <v>21</v>
      </c>
      <c r="H10" s="37">
        <f t="shared" si="0"/>
        <v>21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0</v>
      </c>
      <c r="M10" s="37">
        <f t="shared" si="0"/>
        <v>0</v>
      </c>
      <c r="N10" s="37">
        <f t="shared" ref="N10" si="1">SUM(N5:N9)</f>
        <v>0</v>
      </c>
      <c r="O10" s="37">
        <f t="shared" ref="O10:P10" si="2">SUM(O5:O9)</f>
        <v>0</v>
      </c>
      <c r="P10" s="37">
        <f t="shared" si="2"/>
        <v>0</v>
      </c>
    </row>
  </sheetData>
  <mergeCells count="8">
    <mergeCell ref="N2:O2"/>
    <mergeCell ref="A1:N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P1"/>
    </sheetView>
  </sheetViews>
  <sheetFormatPr defaultRowHeight="14.4" x14ac:dyDescent="0.3"/>
  <cols>
    <col min="1" max="1" width="35" customWidth="1"/>
    <col min="2" max="2" width="13.6640625" customWidth="1"/>
    <col min="3" max="3" width="14" customWidth="1"/>
  </cols>
  <sheetData>
    <row r="1" spans="1:11" ht="15" thickBot="1" x14ac:dyDescent="0.35">
      <c r="A1" s="155" t="s">
        <v>98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11" ht="80.400000000000006" thickBot="1" x14ac:dyDescent="0.35">
      <c r="A2" s="6" t="s">
        <v>91</v>
      </c>
      <c r="B2" s="7" t="s">
        <v>75</v>
      </c>
      <c r="C2" s="7" t="s">
        <v>96</v>
      </c>
      <c r="D2" s="7" t="s">
        <v>97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7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94</v>
      </c>
      <c r="B4" s="5">
        <f>'Таблица-5'!C6+'Таблица-5'!C7</f>
        <v>1865570.3799999997</v>
      </c>
      <c r="C4" s="5">
        <f>'Таблица-5'!D6+'Таблица-5'!D7</f>
        <v>899717.67999999993</v>
      </c>
      <c r="D4" s="28">
        <f>C4/B4*100</f>
        <v>48.227485258422689</v>
      </c>
      <c r="E4" s="5">
        <f>'Таблица-5'!E6+'Таблица-5'!E7</f>
        <v>1648202.0599999996</v>
      </c>
      <c r="F4" s="5">
        <f>'Таблица-5'!F6+'Таблица-5'!F7</f>
        <v>791033.49</v>
      </c>
      <c r="G4" s="5">
        <f>E4</f>
        <v>1648202.0599999996</v>
      </c>
      <c r="H4" s="5">
        <f>F4</f>
        <v>791033.49</v>
      </c>
      <c r="I4" s="5">
        <v>0</v>
      </c>
      <c r="J4" s="5">
        <v>0</v>
      </c>
      <c r="K4" s="5">
        <v>0</v>
      </c>
    </row>
    <row r="5" spans="1:11" ht="36.6" thickBot="1" x14ac:dyDescent="0.35">
      <c r="A5" s="10" t="s">
        <v>34</v>
      </c>
      <c r="B5" s="5">
        <f>'Таблица-5'!C8+'Таблица-5'!C9+'Таблица-5'!C10</f>
        <v>2003846.7199999997</v>
      </c>
      <c r="C5" s="5">
        <f>'Таблица-5'!D8+'Таблица-5'!D9+'Таблица-5'!D10</f>
        <v>1747571.6869999999</v>
      </c>
      <c r="D5" s="5">
        <f>C5/B5*100</f>
        <v>87.210846496282912</v>
      </c>
      <c r="E5" s="5">
        <f>'Таблица-5'!E8+'Таблица-5'!E9+'Таблица-5'!E10</f>
        <v>1983185.0699999998</v>
      </c>
      <c r="F5" s="5">
        <f>'Таблица-5'!F8+'Таблица-5'!F9+'Таблица-5'!F10</f>
        <v>1733108.5319999997</v>
      </c>
      <c r="G5" s="5">
        <f>E5</f>
        <v>1983185.0699999998</v>
      </c>
      <c r="H5" s="5">
        <f>F5</f>
        <v>1733108.5319999997</v>
      </c>
      <c r="I5" s="5">
        <v>0</v>
      </c>
      <c r="J5" s="5">
        <v>0</v>
      </c>
      <c r="K5" s="5">
        <v>0</v>
      </c>
    </row>
    <row r="6" spans="1:11" ht="15" hidden="1" thickBot="1" x14ac:dyDescent="0.35">
      <c r="A6" s="10" t="s">
        <v>93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" hidden="1" thickBot="1" x14ac:dyDescent="0.35">
      <c r="A8" s="10" t="s">
        <v>61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" thickBot="1" x14ac:dyDescent="0.35">
      <c r="A9" s="36" t="s">
        <v>69</v>
      </c>
      <c r="B9" s="37">
        <f>SUM(B4:B8)</f>
        <v>3869417.0999999996</v>
      </c>
      <c r="C9" s="37">
        <f t="shared" ref="C9:K9" si="0">SUM(C4:C8)</f>
        <v>2647289.3669999996</v>
      </c>
      <c r="D9" s="37">
        <f t="shared" si="0"/>
        <v>135.43833175470559</v>
      </c>
      <c r="E9" s="37">
        <f t="shared" si="0"/>
        <v>3631387.1299999994</v>
      </c>
      <c r="F9" s="37">
        <f t="shared" si="0"/>
        <v>2524142.0219999999</v>
      </c>
      <c r="G9" s="37">
        <f t="shared" si="0"/>
        <v>3631387.1299999994</v>
      </c>
      <c r="H9" s="37">
        <f t="shared" si="0"/>
        <v>2524142.0219999999</v>
      </c>
      <c r="I9" s="37">
        <f t="shared" si="0"/>
        <v>0</v>
      </c>
      <c r="J9" s="37">
        <f t="shared" si="0"/>
        <v>0</v>
      </c>
      <c r="K9" s="37">
        <f t="shared" si="0"/>
        <v>0</v>
      </c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sqref="A1:P1"/>
    </sheetView>
  </sheetViews>
  <sheetFormatPr defaultRowHeight="14.4" x14ac:dyDescent="0.3"/>
  <cols>
    <col min="1" max="1" width="25.44140625" customWidth="1"/>
  </cols>
  <sheetData>
    <row r="1" spans="1:14" ht="15" thickBot="1" x14ac:dyDescent="0.35">
      <c r="A1" s="43" t="s">
        <v>101</v>
      </c>
    </row>
    <row r="2" spans="1:14" ht="45.6" x14ac:dyDescent="0.3">
      <c r="A2" s="162" t="s">
        <v>91</v>
      </c>
      <c r="B2" s="162" t="s">
        <v>86</v>
      </c>
      <c r="C2" s="162" t="s">
        <v>75</v>
      </c>
      <c r="D2" s="162" t="s">
        <v>75</v>
      </c>
      <c r="E2" s="162" t="s">
        <v>78</v>
      </c>
      <c r="F2" s="162" t="s">
        <v>79</v>
      </c>
      <c r="G2" s="162" t="s">
        <v>80</v>
      </c>
      <c r="H2" s="162" t="s">
        <v>81</v>
      </c>
      <c r="I2" s="162" t="s">
        <v>82</v>
      </c>
      <c r="J2" s="162" t="s">
        <v>83</v>
      </c>
      <c r="K2" s="162" t="s">
        <v>87</v>
      </c>
      <c r="L2" s="31" t="s">
        <v>88</v>
      </c>
      <c r="M2" s="31" t="s">
        <v>52</v>
      </c>
      <c r="N2" s="162" t="s">
        <v>84</v>
      </c>
    </row>
    <row r="3" spans="1:14" ht="48.6" thickBot="1" x14ac:dyDescent="0.3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33" t="s">
        <v>89</v>
      </c>
      <c r="M3" s="33" t="s">
        <v>90</v>
      </c>
      <c r="N3" s="163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48.6" thickBot="1" x14ac:dyDescent="0.35">
      <c r="A5" s="10" t="s">
        <v>94</v>
      </c>
      <c r="B5" s="5">
        <f>'Таблица-5'!B6+'Таблица-5'!B7+'Таблица-5'!B8</f>
        <v>1633000</v>
      </c>
      <c r="C5" s="5">
        <f>'Таблица-5'!C6+'Таблица-5'!C7</f>
        <v>1865570.3799999997</v>
      </c>
      <c r="D5" s="5">
        <f>'Таблица-5'!D6+'Таблица-5'!D7</f>
        <v>899717.67999999993</v>
      </c>
      <c r="E5" s="5">
        <f>'Таблица-5'!E6+'Таблица-5'!E7</f>
        <v>1648202.0599999996</v>
      </c>
      <c r="F5" s="5">
        <f>'Таблица-5'!F6+'Таблица-5'!F7</f>
        <v>791033.49</v>
      </c>
      <c r="G5" s="5">
        <f>'Таблица-5'!G6+'Таблица-5'!G7</f>
        <v>1648202.0599999996</v>
      </c>
      <c r="H5" s="5">
        <f>'Таблица-5'!H6+'Таблица-5'!H7</f>
        <v>791033.49</v>
      </c>
      <c r="I5" s="5">
        <v>0</v>
      </c>
      <c r="J5" s="5">
        <v>0</v>
      </c>
      <c r="K5" s="5">
        <v>0</v>
      </c>
      <c r="L5" s="5">
        <f>B5-K5</f>
        <v>1633000</v>
      </c>
      <c r="M5" s="5">
        <f>K5/B5</f>
        <v>0</v>
      </c>
      <c r="N5" s="5">
        <v>0</v>
      </c>
    </row>
    <row r="6" spans="1:14" ht="60.6" thickBot="1" x14ac:dyDescent="0.35">
      <c r="A6" s="10" t="s">
        <v>34</v>
      </c>
      <c r="B6" s="5">
        <f>'Таблица-5'!B9+'Таблица-5'!B10</f>
        <v>1300000</v>
      </c>
      <c r="C6" s="5">
        <f>'Таблица-5'!C8+'Таблица-5'!C9+'Таблица-5'!C10</f>
        <v>2003846.7199999997</v>
      </c>
      <c r="D6" s="5">
        <f>'Таблица-5'!D8+'Таблица-5'!D9+'Таблица-5'!D10</f>
        <v>1747571.6869999999</v>
      </c>
      <c r="E6" s="5">
        <f>'Таблица-5'!E8+'Таблица-5'!E9+'Таблица-5'!E10</f>
        <v>1983185.0699999998</v>
      </c>
      <c r="F6" s="5">
        <f>'Таблица-5'!F8+'Таблица-5'!F9+'Таблица-5'!F10</f>
        <v>1733108.5319999997</v>
      </c>
      <c r="G6" s="5">
        <f>'Таблица-5'!G8+'Таблица-5'!G9+'Таблица-5'!G10</f>
        <v>1983185.0699999998</v>
      </c>
      <c r="H6" s="5">
        <f>'Таблица-5'!H8+'Таблица-5'!H9+'Таблица-5'!H10</f>
        <v>1733108.5319999997</v>
      </c>
      <c r="I6" s="5">
        <v>0</v>
      </c>
      <c r="J6" s="5">
        <v>0</v>
      </c>
      <c r="K6" s="5">
        <v>0</v>
      </c>
      <c r="L6" s="5">
        <f>B6-K6</f>
        <v>1300000</v>
      </c>
      <c r="M6" s="5">
        <f>K6/B6</f>
        <v>0</v>
      </c>
      <c r="N6" s="5">
        <v>0</v>
      </c>
    </row>
    <row r="7" spans="1:14" ht="15" hidden="1" thickBot="1" x14ac:dyDescent="0.35">
      <c r="A7" s="10" t="s">
        <v>99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hidden="1" thickBot="1" x14ac:dyDescent="0.35">
      <c r="A8" s="10" t="s">
        <v>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" hidden="1" thickBot="1" x14ac:dyDescent="0.35">
      <c r="A9" s="10" t="s">
        <v>100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" thickBot="1" x14ac:dyDescent="0.35">
      <c r="A10" s="36" t="s">
        <v>69</v>
      </c>
      <c r="B10" s="37">
        <f>SUM(B5:B9)</f>
        <v>2933000</v>
      </c>
      <c r="C10" s="37">
        <f t="shared" ref="C10:N10" si="0">SUM(C5:C9)</f>
        <v>3869417.0999999996</v>
      </c>
      <c r="D10" s="37">
        <f t="shared" si="0"/>
        <v>2647289.3669999996</v>
      </c>
      <c r="E10" s="37">
        <f t="shared" si="0"/>
        <v>3631387.1299999994</v>
      </c>
      <c r="F10" s="37">
        <f t="shared" si="0"/>
        <v>2524142.0219999999</v>
      </c>
      <c r="G10" s="37">
        <f t="shared" si="0"/>
        <v>3631387.1299999994</v>
      </c>
      <c r="H10" s="37">
        <f t="shared" si="0"/>
        <v>2524142.0219999999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2933000</v>
      </c>
      <c r="M10" s="37">
        <f t="shared" si="0"/>
        <v>0</v>
      </c>
      <c r="N10" s="37">
        <f t="shared" si="0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6" zoomScaleNormal="96" workbookViewId="0">
      <selection sqref="A1:P1"/>
    </sheetView>
  </sheetViews>
  <sheetFormatPr defaultRowHeight="14.4" x14ac:dyDescent="0.3"/>
  <cols>
    <col min="1" max="1" width="22.33203125" customWidth="1"/>
    <col min="3" max="3" width="32.109375" customWidth="1"/>
    <col min="4" max="4" width="11.6640625" customWidth="1"/>
  </cols>
  <sheetData>
    <row r="1" spans="1:9" ht="15" thickBot="1" x14ac:dyDescent="0.35">
      <c r="A1" s="155" t="s">
        <v>204</v>
      </c>
      <c r="B1" s="155"/>
      <c r="C1" s="155"/>
      <c r="D1" s="155"/>
      <c r="E1" s="155"/>
      <c r="F1" s="155"/>
      <c r="G1" s="155"/>
      <c r="H1" s="155"/>
      <c r="I1" s="155"/>
    </row>
    <row r="2" spans="1:9" ht="80.400000000000006" thickBot="1" x14ac:dyDescent="0.35">
      <c r="A2" s="6" t="s">
        <v>102</v>
      </c>
      <c r="B2" s="160" t="s">
        <v>103</v>
      </c>
      <c r="C2" s="161"/>
      <c r="D2" s="7" t="s">
        <v>48</v>
      </c>
      <c r="E2" s="7" t="s">
        <v>104</v>
      </c>
      <c r="F2" s="7" t="s">
        <v>105</v>
      </c>
      <c r="G2" s="7" t="s">
        <v>106</v>
      </c>
      <c r="H2" s="7" t="s">
        <v>107</v>
      </c>
      <c r="I2" s="7" t="s">
        <v>108</v>
      </c>
    </row>
    <row r="3" spans="1:9" ht="15" thickBot="1" x14ac:dyDescent="0.35">
      <c r="A3" s="8">
        <v>1</v>
      </c>
      <c r="B3" s="171">
        <v>2</v>
      </c>
      <c r="C3" s="172"/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</row>
    <row r="4" spans="1:9" ht="36.6" thickBot="1" x14ac:dyDescent="0.35">
      <c r="A4" s="168" t="s">
        <v>109</v>
      </c>
      <c r="B4" s="5" t="s">
        <v>110</v>
      </c>
      <c r="C4" s="5" t="s">
        <v>111</v>
      </c>
      <c r="D4" s="5"/>
      <c r="E4" s="5"/>
      <c r="F4" s="5"/>
      <c r="G4" s="5"/>
      <c r="H4" s="5"/>
      <c r="I4" s="5"/>
    </row>
    <row r="5" spans="1:9" ht="84.6" thickBot="1" x14ac:dyDescent="0.35">
      <c r="A5" s="169"/>
      <c r="B5" s="5" t="s">
        <v>112</v>
      </c>
      <c r="C5" s="5" t="s">
        <v>113</v>
      </c>
      <c r="D5" s="5">
        <v>2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 ht="49.2" customHeight="1" thickBot="1" x14ac:dyDescent="0.35">
      <c r="A6" s="170"/>
      <c r="B6" s="5" t="s">
        <v>114</v>
      </c>
      <c r="C6" s="5" t="s">
        <v>115</v>
      </c>
      <c r="D6" s="5"/>
      <c r="E6" s="5"/>
      <c r="F6" s="5"/>
      <c r="G6" s="5"/>
      <c r="H6" s="5"/>
      <c r="I6" s="5"/>
    </row>
    <row r="7" spans="1:9" ht="96" customHeight="1" thickBot="1" x14ac:dyDescent="0.35">
      <c r="A7" s="168" t="s">
        <v>116</v>
      </c>
      <c r="B7" s="5" t="s">
        <v>117</v>
      </c>
      <c r="C7" s="5" t="s">
        <v>118</v>
      </c>
      <c r="D7" s="5">
        <v>14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76.2" customHeight="1" thickBot="1" x14ac:dyDescent="0.35">
      <c r="A8" s="170"/>
      <c r="B8" s="5" t="s">
        <v>119</v>
      </c>
      <c r="C8" s="5" t="s">
        <v>120</v>
      </c>
      <c r="D8" s="5"/>
      <c r="E8" s="5"/>
      <c r="F8" s="5"/>
      <c r="G8" s="5"/>
      <c r="H8" s="5"/>
      <c r="I8" s="5"/>
    </row>
    <row r="9" spans="1:9" ht="141" customHeight="1" thickBot="1" x14ac:dyDescent="0.35">
      <c r="A9" s="168" t="s">
        <v>121</v>
      </c>
      <c r="B9" s="5" t="s">
        <v>122</v>
      </c>
      <c r="C9" s="5" t="s">
        <v>123</v>
      </c>
      <c r="D9" s="5"/>
      <c r="E9" s="5"/>
      <c r="F9" s="5"/>
      <c r="G9" s="5"/>
      <c r="H9" s="5"/>
      <c r="I9" s="5"/>
    </row>
    <row r="10" spans="1:9" ht="45" customHeight="1" thickBot="1" x14ac:dyDescent="0.35">
      <c r="A10" s="170"/>
      <c r="B10" s="5" t="s">
        <v>124</v>
      </c>
      <c r="C10" s="5" t="s">
        <v>125</v>
      </c>
      <c r="D10" s="5"/>
      <c r="E10" s="5"/>
      <c r="F10" s="5"/>
      <c r="G10" s="5"/>
      <c r="H10" s="5"/>
      <c r="I10" s="5"/>
    </row>
    <row r="11" spans="1:9" ht="106.2" customHeight="1" thickBot="1" x14ac:dyDescent="0.35">
      <c r="A11" s="168" t="s">
        <v>126</v>
      </c>
      <c r="B11" s="5" t="s">
        <v>127</v>
      </c>
      <c r="C11" s="5" t="s">
        <v>128</v>
      </c>
      <c r="D11" s="5"/>
      <c r="E11" s="5"/>
      <c r="F11" s="5"/>
      <c r="G11" s="5"/>
      <c r="H11" s="5"/>
      <c r="I11" s="5"/>
    </row>
    <row r="12" spans="1:9" ht="36.6" thickBot="1" x14ac:dyDescent="0.35">
      <c r="A12" s="169"/>
      <c r="B12" s="5" t="s">
        <v>129</v>
      </c>
      <c r="C12" s="5" t="s">
        <v>130</v>
      </c>
      <c r="D12" s="5"/>
      <c r="E12" s="5"/>
      <c r="F12" s="5"/>
      <c r="G12" s="5"/>
      <c r="H12" s="5"/>
      <c r="I12" s="5"/>
    </row>
    <row r="13" spans="1:9" ht="24.6" thickBot="1" x14ac:dyDescent="0.35">
      <c r="A13" s="170"/>
      <c r="B13" s="5" t="s">
        <v>131</v>
      </c>
      <c r="C13" s="5" t="s">
        <v>132</v>
      </c>
      <c r="D13" s="5"/>
      <c r="E13" s="5"/>
      <c r="F13" s="5"/>
      <c r="G13" s="5"/>
      <c r="H13" s="5"/>
      <c r="I13" s="5"/>
    </row>
    <row r="14" spans="1:9" ht="36.6" thickBot="1" x14ac:dyDescent="0.35">
      <c r="A14" s="168" t="s">
        <v>133</v>
      </c>
      <c r="B14" s="5" t="s">
        <v>134</v>
      </c>
      <c r="C14" s="5" t="s">
        <v>135</v>
      </c>
      <c r="D14" s="5"/>
      <c r="E14" s="5"/>
      <c r="F14" s="5"/>
      <c r="G14" s="5"/>
      <c r="H14" s="5"/>
      <c r="I14" s="5"/>
    </row>
    <row r="15" spans="1:9" ht="48.6" thickBot="1" x14ac:dyDescent="0.35">
      <c r="A15" s="169"/>
      <c r="B15" s="5" t="s">
        <v>136</v>
      </c>
      <c r="C15" s="5" t="s">
        <v>137</v>
      </c>
      <c r="D15" s="5"/>
      <c r="E15" s="5"/>
      <c r="F15" s="5"/>
      <c r="G15" s="5"/>
      <c r="H15" s="5"/>
      <c r="I15" s="5"/>
    </row>
    <row r="16" spans="1:9" ht="73.2" customHeight="1" thickBot="1" x14ac:dyDescent="0.35">
      <c r="A16" s="169"/>
      <c r="B16" s="5" t="s">
        <v>138</v>
      </c>
      <c r="C16" s="5" t="s">
        <v>139</v>
      </c>
      <c r="D16" s="5"/>
      <c r="E16" s="5"/>
      <c r="F16" s="5"/>
      <c r="G16" s="5"/>
      <c r="H16" s="5"/>
      <c r="I16" s="5"/>
    </row>
    <row r="17" spans="1:9" ht="24.6" thickBot="1" x14ac:dyDescent="0.35">
      <c r="A17" s="169"/>
      <c r="B17" s="5" t="s">
        <v>140</v>
      </c>
      <c r="C17" s="5" t="s">
        <v>141</v>
      </c>
      <c r="D17" s="5"/>
      <c r="E17" s="5"/>
      <c r="F17" s="5"/>
      <c r="G17" s="5"/>
      <c r="H17" s="5"/>
      <c r="I17" s="5"/>
    </row>
    <row r="18" spans="1:9" ht="36.6" thickBot="1" x14ac:dyDescent="0.35">
      <c r="A18" s="170"/>
      <c r="B18" s="5" t="s">
        <v>142</v>
      </c>
      <c r="C18" s="5" t="s">
        <v>143</v>
      </c>
      <c r="D18" s="5"/>
      <c r="E18" s="5"/>
      <c r="F18" s="5"/>
      <c r="G18" s="5"/>
      <c r="H18" s="5"/>
      <c r="I18" s="5"/>
    </row>
    <row r="19" spans="1:9" ht="48.6" thickBot="1" x14ac:dyDescent="0.35">
      <c r="A19" s="168" t="s">
        <v>144</v>
      </c>
      <c r="B19" s="5" t="s">
        <v>145</v>
      </c>
      <c r="C19" s="5" t="s">
        <v>146</v>
      </c>
      <c r="D19" s="5"/>
      <c r="E19" s="5"/>
      <c r="F19" s="5"/>
      <c r="G19" s="5"/>
      <c r="H19" s="5"/>
      <c r="I19" s="5"/>
    </row>
    <row r="20" spans="1:9" ht="24.6" thickBot="1" x14ac:dyDescent="0.35">
      <c r="A20" s="169"/>
      <c r="B20" s="5" t="s">
        <v>147</v>
      </c>
      <c r="C20" s="5" t="s">
        <v>148</v>
      </c>
      <c r="D20" s="5">
        <v>21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ht="48.6" thickBot="1" x14ac:dyDescent="0.35">
      <c r="A21" s="170"/>
      <c r="B21" s="5" t="s">
        <v>149</v>
      </c>
      <c r="C21" s="5" t="s">
        <v>150</v>
      </c>
      <c r="D21" s="5"/>
      <c r="E21" s="5"/>
      <c r="F21" s="5"/>
      <c r="G21" s="5"/>
      <c r="H21" s="5"/>
      <c r="I21" s="5"/>
    </row>
    <row r="22" spans="1:9" ht="15" thickBot="1" x14ac:dyDescent="0.35">
      <c r="A22" s="10"/>
      <c r="B22" s="5" t="s">
        <v>151</v>
      </c>
      <c r="C22" s="5" t="s">
        <v>152</v>
      </c>
      <c r="D22" s="5">
        <v>5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</sheetData>
  <mergeCells count="9">
    <mergeCell ref="A14:A18"/>
    <mergeCell ref="A19:A21"/>
    <mergeCell ref="A1:I1"/>
    <mergeCell ref="B2:C2"/>
    <mergeCell ref="B3:C3"/>
    <mergeCell ref="A4:A6"/>
    <mergeCell ref="A7:A8"/>
    <mergeCell ref="A9:A10"/>
    <mergeCell ref="A11:A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91" zoomScaleNormal="91" workbookViewId="0">
      <selection sqref="A1:P1"/>
    </sheetView>
  </sheetViews>
  <sheetFormatPr defaultRowHeight="14.4" x14ac:dyDescent="0.3"/>
  <cols>
    <col min="1" max="1" width="34.6640625" customWidth="1"/>
    <col min="3" max="3" width="34.33203125" customWidth="1"/>
    <col min="5" max="5" width="33" customWidth="1"/>
    <col min="6" max="6" width="31.33203125" customWidth="1"/>
    <col min="7" max="7" width="12" customWidth="1"/>
    <col min="8" max="8" width="12.109375" customWidth="1"/>
  </cols>
  <sheetData>
    <row r="1" spans="1:8" ht="15" thickBot="1" x14ac:dyDescent="0.35">
      <c r="A1" s="155" t="s">
        <v>203</v>
      </c>
      <c r="B1" s="155"/>
      <c r="C1" s="155"/>
      <c r="D1" s="155"/>
      <c r="E1" s="155"/>
      <c r="F1" s="155"/>
      <c r="G1" s="155"/>
      <c r="H1" s="155"/>
    </row>
    <row r="2" spans="1:8" x14ac:dyDescent="0.3">
      <c r="A2" s="162" t="s">
        <v>153</v>
      </c>
      <c r="B2" s="178" t="s">
        <v>154</v>
      </c>
      <c r="C2" s="179"/>
      <c r="D2" s="178" t="s">
        <v>155</v>
      </c>
      <c r="E2" s="179"/>
      <c r="F2" s="162" t="s">
        <v>0</v>
      </c>
      <c r="G2" s="31" t="s">
        <v>156</v>
      </c>
      <c r="H2" s="31" t="s">
        <v>156</v>
      </c>
    </row>
    <row r="3" spans="1:8" x14ac:dyDescent="0.3">
      <c r="A3" s="177"/>
      <c r="B3" s="180"/>
      <c r="C3" s="181"/>
      <c r="D3" s="180"/>
      <c r="E3" s="181"/>
      <c r="F3" s="177"/>
      <c r="G3" s="44" t="s">
        <v>157</v>
      </c>
      <c r="H3" s="44" t="s">
        <v>157</v>
      </c>
    </row>
    <row r="4" spans="1:8" ht="69" thickBot="1" x14ac:dyDescent="0.35">
      <c r="A4" s="163"/>
      <c r="B4" s="182"/>
      <c r="C4" s="183"/>
      <c r="D4" s="182"/>
      <c r="E4" s="183"/>
      <c r="F4" s="163"/>
      <c r="G4" s="32" t="s">
        <v>158</v>
      </c>
      <c r="H4" s="32" t="s">
        <v>159</v>
      </c>
    </row>
    <row r="5" spans="1:8" ht="15" thickBot="1" x14ac:dyDescent="0.35">
      <c r="A5" s="35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/>
    </row>
    <row r="6" spans="1:8" ht="84.6" thickBot="1" x14ac:dyDescent="0.35">
      <c r="A6" s="10" t="s">
        <v>160</v>
      </c>
      <c r="B6" s="5" t="s">
        <v>161</v>
      </c>
      <c r="C6" s="5" t="s">
        <v>162</v>
      </c>
      <c r="D6" s="5" t="s">
        <v>112</v>
      </c>
      <c r="E6" s="5" t="s">
        <v>163</v>
      </c>
      <c r="F6" s="5" t="s">
        <v>164</v>
      </c>
      <c r="G6" s="4">
        <v>0</v>
      </c>
      <c r="H6" s="5">
        <v>0</v>
      </c>
    </row>
    <row r="7" spans="1:8" ht="60.6" customHeight="1" thickBot="1" x14ac:dyDescent="0.35">
      <c r="A7" s="10" t="s">
        <v>165</v>
      </c>
      <c r="B7" s="5" t="s">
        <v>161</v>
      </c>
      <c r="C7" s="5" t="s">
        <v>162</v>
      </c>
      <c r="D7" s="5" t="s">
        <v>114</v>
      </c>
      <c r="E7" s="5" t="s">
        <v>166</v>
      </c>
      <c r="F7" s="5" t="s">
        <v>167</v>
      </c>
      <c r="G7" s="4">
        <v>0</v>
      </c>
      <c r="H7" s="5">
        <v>0</v>
      </c>
    </row>
    <row r="8" spans="1:8" ht="84.6" thickBot="1" x14ac:dyDescent="0.35">
      <c r="A8" s="168" t="s">
        <v>168</v>
      </c>
      <c r="B8" s="5" t="s">
        <v>169</v>
      </c>
      <c r="C8" s="5" t="s">
        <v>170</v>
      </c>
      <c r="D8" s="5" t="s">
        <v>117</v>
      </c>
      <c r="E8" s="5" t="s">
        <v>171</v>
      </c>
      <c r="F8" s="5" t="s">
        <v>172</v>
      </c>
      <c r="G8" s="4">
        <v>0</v>
      </c>
      <c r="H8" s="5">
        <v>0</v>
      </c>
    </row>
    <row r="9" spans="1:8" ht="300.60000000000002" customHeight="1" thickBot="1" x14ac:dyDescent="0.35">
      <c r="A9" s="169"/>
      <c r="B9" s="5" t="s">
        <v>169</v>
      </c>
      <c r="C9" s="5" t="s">
        <v>170</v>
      </c>
      <c r="D9" s="5" t="s">
        <v>119</v>
      </c>
      <c r="E9" s="5" t="s">
        <v>173</v>
      </c>
      <c r="F9" s="5" t="s">
        <v>172</v>
      </c>
      <c r="G9" s="4">
        <v>0</v>
      </c>
      <c r="H9" s="5">
        <v>0</v>
      </c>
    </row>
    <row r="10" spans="1:8" ht="216.6" customHeight="1" thickBot="1" x14ac:dyDescent="0.35">
      <c r="A10" s="169"/>
      <c r="B10" s="5" t="s">
        <v>174</v>
      </c>
      <c r="C10" s="5" t="s">
        <v>175</v>
      </c>
      <c r="D10" s="5" t="s">
        <v>122</v>
      </c>
      <c r="E10" s="5" t="s">
        <v>176</v>
      </c>
      <c r="F10" s="5" t="s">
        <v>172</v>
      </c>
      <c r="G10" s="4">
        <v>0</v>
      </c>
      <c r="H10" s="5">
        <v>0</v>
      </c>
    </row>
    <row r="11" spans="1:8" ht="96.6" customHeight="1" thickBot="1" x14ac:dyDescent="0.35">
      <c r="A11" s="170"/>
      <c r="B11" s="5" t="s">
        <v>174</v>
      </c>
      <c r="C11" s="5" t="s">
        <v>175</v>
      </c>
      <c r="D11" s="5" t="s">
        <v>124</v>
      </c>
      <c r="E11" s="5" t="s">
        <v>177</v>
      </c>
      <c r="F11" s="5" t="s">
        <v>172</v>
      </c>
      <c r="G11" s="4">
        <v>0</v>
      </c>
      <c r="H11" s="5">
        <v>0</v>
      </c>
    </row>
    <row r="12" spans="1:8" ht="409.6" customHeight="1" thickBot="1" x14ac:dyDescent="0.35">
      <c r="A12" s="168" t="s">
        <v>178</v>
      </c>
      <c r="B12" s="5" t="s">
        <v>179</v>
      </c>
      <c r="C12" s="5" t="s">
        <v>180</v>
      </c>
      <c r="D12" s="5" t="s">
        <v>127</v>
      </c>
      <c r="E12" s="5" t="s">
        <v>181</v>
      </c>
      <c r="F12" s="5" t="s">
        <v>182</v>
      </c>
      <c r="G12" s="4">
        <v>0</v>
      </c>
      <c r="H12" s="5">
        <v>0</v>
      </c>
    </row>
    <row r="13" spans="1:8" ht="132" customHeight="1" thickBot="1" x14ac:dyDescent="0.35">
      <c r="A13" s="169"/>
      <c r="B13" s="34" t="s">
        <v>179</v>
      </c>
      <c r="C13" s="5" t="s">
        <v>180</v>
      </c>
      <c r="D13" s="34" t="s">
        <v>127</v>
      </c>
      <c r="E13" s="45" t="s">
        <v>183</v>
      </c>
      <c r="F13" s="45" t="s">
        <v>182</v>
      </c>
      <c r="G13" s="4">
        <v>0</v>
      </c>
      <c r="H13" s="5">
        <v>0</v>
      </c>
    </row>
    <row r="14" spans="1:8" ht="71.400000000000006" customHeight="1" thickBot="1" x14ac:dyDescent="0.35">
      <c r="A14" s="169"/>
      <c r="B14" s="34" t="s">
        <v>179</v>
      </c>
      <c r="C14" s="5" t="s">
        <v>180</v>
      </c>
      <c r="D14" s="34" t="s">
        <v>129</v>
      </c>
      <c r="E14" s="5" t="s">
        <v>184</v>
      </c>
      <c r="F14" s="45" t="s">
        <v>182</v>
      </c>
      <c r="G14" s="4">
        <v>0</v>
      </c>
      <c r="H14" s="5">
        <v>0</v>
      </c>
    </row>
    <row r="15" spans="1:8" ht="60" customHeight="1" thickBot="1" x14ac:dyDescent="0.35">
      <c r="A15" s="169"/>
      <c r="B15" s="34" t="s">
        <v>179</v>
      </c>
      <c r="C15" s="5" t="s">
        <v>180</v>
      </c>
      <c r="D15" s="34" t="s">
        <v>129</v>
      </c>
      <c r="E15" s="5" t="s">
        <v>185</v>
      </c>
      <c r="F15" s="45" t="s">
        <v>182</v>
      </c>
      <c r="G15" s="4">
        <v>0</v>
      </c>
      <c r="H15" s="5">
        <v>0</v>
      </c>
    </row>
    <row r="16" spans="1:8" ht="71.400000000000006" customHeight="1" thickBot="1" x14ac:dyDescent="0.35">
      <c r="A16" s="169"/>
      <c r="B16" s="34" t="s">
        <v>179</v>
      </c>
      <c r="C16" s="5" t="s">
        <v>180</v>
      </c>
      <c r="D16" s="34" t="s">
        <v>131</v>
      </c>
      <c r="E16" s="45" t="s">
        <v>186</v>
      </c>
      <c r="F16" s="45" t="s">
        <v>182</v>
      </c>
      <c r="G16" s="4">
        <v>0</v>
      </c>
      <c r="H16" s="5">
        <v>0</v>
      </c>
    </row>
    <row r="17" spans="1:8" ht="60" customHeight="1" thickBot="1" x14ac:dyDescent="0.35">
      <c r="A17" s="169"/>
      <c r="B17" s="34" t="s">
        <v>179</v>
      </c>
      <c r="C17" s="5" t="s">
        <v>180</v>
      </c>
      <c r="D17" s="34" t="s">
        <v>131</v>
      </c>
      <c r="E17" s="45" t="s">
        <v>187</v>
      </c>
      <c r="F17" s="45" t="s">
        <v>182</v>
      </c>
      <c r="G17" s="4">
        <v>0</v>
      </c>
      <c r="H17" s="5">
        <v>0</v>
      </c>
    </row>
    <row r="18" spans="1:8" ht="24" customHeight="1" thickBot="1" x14ac:dyDescent="0.35">
      <c r="A18" s="169"/>
      <c r="B18" s="173" t="s">
        <v>188</v>
      </c>
      <c r="C18" s="168" t="s">
        <v>189</v>
      </c>
      <c r="D18" s="173" t="s">
        <v>134</v>
      </c>
      <c r="E18" s="175" t="s">
        <v>190</v>
      </c>
      <c r="F18" s="46" t="s">
        <v>191</v>
      </c>
      <c r="G18" s="4">
        <v>0</v>
      </c>
      <c r="H18" s="5">
        <v>0</v>
      </c>
    </row>
    <row r="19" spans="1:8" ht="48.6" customHeight="1" thickBot="1" x14ac:dyDescent="0.35">
      <c r="A19" s="170"/>
      <c r="B19" s="174"/>
      <c r="C19" s="170"/>
      <c r="D19" s="174"/>
      <c r="E19" s="176"/>
      <c r="F19" s="47" t="s">
        <v>192</v>
      </c>
      <c r="G19" s="4">
        <v>0</v>
      </c>
      <c r="H19" s="5">
        <v>0</v>
      </c>
    </row>
    <row r="20" spans="1:8" ht="24" customHeight="1" thickBot="1" x14ac:dyDescent="0.35">
      <c r="A20" s="168" t="s">
        <v>193</v>
      </c>
      <c r="B20" s="173" t="s">
        <v>188</v>
      </c>
      <c r="C20" s="168" t="s">
        <v>189</v>
      </c>
      <c r="D20" s="173" t="s">
        <v>136</v>
      </c>
      <c r="E20" s="175" t="s">
        <v>194</v>
      </c>
      <c r="F20" s="46" t="s">
        <v>195</v>
      </c>
      <c r="G20" s="4">
        <v>0</v>
      </c>
      <c r="H20" s="5">
        <v>0</v>
      </c>
    </row>
    <row r="21" spans="1:8" ht="108.6" customHeight="1" thickBot="1" x14ac:dyDescent="0.35">
      <c r="A21" s="169"/>
      <c r="B21" s="174"/>
      <c r="C21" s="170"/>
      <c r="D21" s="174"/>
      <c r="E21" s="176"/>
      <c r="F21" s="47" t="s">
        <v>196</v>
      </c>
      <c r="G21" s="4">
        <v>0</v>
      </c>
      <c r="H21" s="5">
        <v>0</v>
      </c>
    </row>
    <row r="22" spans="1:8" ht="24" customHeight="1" thickBot="1" x14ac:dyDescent="0.35">
      <c r="A22" s="169"/>
      <c r="B22" s="173" t="s">
        <v>188</v>
      </c>
      <c r="C22" s="168" t="s">
        <v>189</v>
      </c>
      <c r="D22" s="173" t="s">
        <v>138</v>
      </c>
      <c r="E22" s="175" t="s">
        <v>197</v>
      </c>
      <c r="F22" s="46" t="s">
        <v>195</v>
      </c>
      <c r="G22" s="4">
        <v>0</v>
      </c>
      <c r="H22" s="5">
        <v>0</v>
      </c>
    </row>
    <row r="23" spans="1:8" ht="48.6" customHeight="1" thickBot="1" x14ac:dyDescent="0.35">
      <c r="A23" s="170"/>
      <c r="B23" s="174"/>
      <c r="C23" s="170"/>
      <c r="D23" s="174"/>
      <c r="E23" s="176"/>
      <c r="F23" s="47" t="s">
        <v>196</v>
      </c>
      <c r="G23" s="4">
        <v>0</v>
      </c>
      <c r="H23" s="5">
        <v>0</v>
      </c>
    </row>
    <row r="24" spans="1:8" ht="96.6" customHeight="1" thickBot="1" x14ac:dyDescent="0.35">
      <c r="A24" s="10" t="s">
        <v>178</v>
      </c>
      <c r="B24" s="34" t="s">
        <v>188</v>
      </c>
      <c r="C24" s="5" t="s">
        <v>189</v>
      </c>
      <c r="D24" s="34" t="s">
        <v>140</v>
      </c>
      <c r="E24" s="45" t="s">
        <v>198</v>
      </c>
      <c r="F24" s="45" t="s">
        <v>199</v>
      </c>
      <c r="G24" s="4">
        <v>0</v>
      </c>
      <c r="H24" s="5">
        <v>0</v>
      </c>
    </row>
    <row r="25" spans="1:8" ht="96.6" customHeight="1" thickBot="1" x14ac:dyDescent="0.35">
      <c r="A25" s="10" t="s">
        <v>200</v>
      </c>
      <c r="B25" s="34" t="s">
        <v>188</v>
      </c>
      <c r="C25" s="5" t="s">
        <v>189</v>
      </c>
      <c r="D25" s="34" t="s">
        <v>140</v>
      </c>
      <c r="E25" s="45" t="s">
        <v>198</v>
      </c>
      <c r="F25" s="45" t="s">
        <v>201</v>
      </c>
      <c r="G25" s="4">
        <v>0</v>
      </c>
      <c r="H25" s="5">
        <v>0</v>
      </c>
    </row>
    <row r="26" spans="1:8" ht="96.6" customHeight="1" thickBot="1" x14ac:dyDescent="0.35">
      <c r="A26" s="10" t="s">
        <v>178</v>
      </c>
      <c r="B26" s="34" t="s">
        <v>188</v>
      </c>
      <c r="C26" s="5" t="s">
        <v>189</v>
      </c>
      <c r="D26" s="34" t="s">
        <v>142</v>
      </c>
      <c r="E26" s="45" t="s">
        <v>202</v>
      </c>
      <c r="F26" s="45" t="s">
        <v>199</v>
      </c>
      <c r="G26" s="4">
        <v>0</v>
      </c>
      <c r="H26" s="5">
        <v>0</v>
      </c>
    </row>
  </sheetData>
  <mergeCells count="20">
    <mergeCell ref="A1:H1"/>
    <mergeCell ref="A20:A23"/>
    <mergeCell ref="B20:B21"/>
    <mergeCell ref="C20:C21"/>
    <mergeCell ref="D20:D21"/>
    <mergeCell ref="E20:E21"/>
    <mergeCell ref="B22:B23"/>
    <mergeCell ref="A2:A4"/>
    <mergeCell ref="B2:C4"/>
    <mergeCell ref="D2:E4"/>
    <mergeCell ref="F2:F4"/>
    <mergeCell ref="A8:A11"/>
    <mergeCell ref="A12:A19"/>
    <mergeCell ref="B18:B19"/>
    <mergeCell ref="C18:C19"/>
    <mergeCell ref="D18:D19"/>
    <mergeCell ref="E18:E19"/>
    <mergeCell ref="C22:C23"/>
    <mergeCell ref="D22:D23"/>
    <mergeCell ref="E22:E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sqref="A1:P1"/>
    </sheetView>
  </sheetViews>
  <sheetFormatPr defaultRowHeight="14.4" x14ac:dyDescent="0.3"/>
  <cols>
    <col min="1" max="1" width="18.6640625" customWidth="1"/>
    <col min="2" max="2" width="15.109375" customWidth="1"/>
  </cols>
  <sheetData>
    <row r="1" spans="1:16" ht="15" thickBot="1" x14ac:dyDescent="0.35">
      <c r="A1" s="155" t="s">
        <v>264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ht="46.2" thickBot="1" x14ac:dyDescent="0.35">
      <c r="A2" s="162" t="s">
        <v>205</v>
      </c>
      <c r="B2" s="31" t="s">
        <v>45</v>
      </c>
      <c r="C2" s="160" t="s">
        <v>47</v>
      </c>
      <c r="D2" s="161"/>
      <c r="E2" s="160" t="s">
        <v>48</v>
      </c>
      <c r="F2" s="161"/>
      <c r="G2" s="160" t="s">
        <v>49</v>
      </c>
      <c r="H2" s="161"/>
      <c r="I2" s="160" t="s">
        <v>50</v>
      </c>
      <c r="J2" s="161"/>
      <c r="K2" s="160" t="s">
        <v>51</v>
      </c>
      <c r="L2" s="161"/>
      <c r="M2" s="31" t="s">
        <v>52</v>
      </c>
      <c r="N2" s="160" t="s">
        <v>54</v>
      </c>
      <c r="O2" s="161"/>
      <c r="P2" s="31" t="s">
        <v>55</v>
      </c>
    </row>
    <row r="3" spans="1:16" ht="48.6" thickBot="1" x14ac:dyDescent="0.35">
      <c r="A3" s="163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5" thickBot="1" x14ac:dyDescent="0.35">
      <c r="A7" s="10" t="s">
        <v>208</v>
      </c>
      <c r="B7" s="5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thickBot="1" x14ac:dyDescent="0.35">
      <c r="A8" s="10" t="s">
        <v>209</v>
      </c>
      <c r="B8" s="5">
        <v>8</v>
      </c>
      <c r="C8" s="5">
        <v>5</v>
      </c>
      <c r="D8" s="5">
        <v>5</v>
      </c>
      <c r="E8" s="5">
        <v>5</v>
      </c>
      <c r="F8" s="5">
        <v>5</v>
      </c>
      <c r="G8" s="5">
        <v>5</v>
      </c>
      <c r="H8" s="5">
        <v>5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 ht="15" thickBot="1" x14ac:dyDescent="0.35">
      <c r="A9" s="10" t="s">
        <v>210</v>
      </c>
      <c r="B9" s="5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4.6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36.6" thickBot="1" x14ac:dyDescent="0.35">
      <c r="A13" s="10" t="s">
        <v>214</v>
      </c>
      <c r="B13" s="5">
        <v>32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" thickBot="1" x14ac:dyDescent="0.35">
      <c r="A14" s="49" t="s">
        <v>215</v>
      </c>
      <c r="B14" s="5"/>
      <c r="C14" s="50">
        <v>13</v>
      </c>
      <c r="D14" s="50">
        <f>C14</f>
        <v>13</v>
      </c>
      <c r="E14" s="50">
        <v>11</v>
      </c>
      <c r="F14" s="50">
        <f t="shared" ref="F14:H15" si="0">E14</f>
        <v>11</v>
      </c>
      <c r="G14" s="50">
        <f t="shared" si="0"/>
        <v>11</v>
      </c>
      <c r="H14" s="50">
        <f t="shared" si="0"/>
        <v>11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ht="15" thickBot="1" x14ac:dyDescent="0.35">
      <c r="A15" s="49" t="s">
        <v>216</v>
      </c>
      <c r="B15" s="5"/>
      <c r="C15" s="50">
        <v>5</v>
      </c>
      <c r="D15" s="50">
        <f>C15</f>
        <v>5</v>
      </c>
      <c r="E15" s="50">
        <v>5</v>
      </c>
      <c r="F15" s="50">
        <f t="shared" si="0"/>
        <v>5</v>
      </c>
      <c r="G15" s="50">
        <f t="shared" si="0"/>
        <v>5</v>
      </c>
      <c r="H15" s="50">
        <f t="shared" si="0"/>
        <v>5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ht="24.6" thickBot="1" x14ac:dyDescent="0.35">
      <c r="A16" s="49" t="s">
        <v>217</v>
      </c>
      <c r="B16" s="5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spans="1:16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15" thickBot="1" x14ac:dyDescent="0.35">
      <c r="A18" s="36" t="s">
        <v>219</v>
      </c>
      <c r="B18" s="37">
        <f>SUM(B7:B17)</f>
        <v>48</v>
      </c>
      <c r="C18" s="37">
        <f t="shared" ref="C18:P18" si="1">SUM(C7:C17)</f>
        <v>23</v>
      </c>
      <c r="D18" s="37">
        <f t="shared" si="1"/>
        <v>23</v>
      </c>
      <c r="E18" s="37">
        <f t="shared" si="1"/>
        <v>21</v>
      </c>
      <c r="F18" s="37">
        <f t="shared" si="1"/>
        <v>21</v>
      </c>
      <c r="G18" s="37">
        <f t="shared" si="1"/>
        <v>21</v>
      </c>
      <c r="H18" s="37">
        <f t="shared" si="1"/>
        <v>21</v>
      </c>
      <c r="I18" s="37">
        <f t="shared" si="1"/>
        <v>0</v>
      </c>
      <c r="J18" s="37">
        <f t="shared" si="1"/>
        <v>0</v>
      </c>
      <c r="K18" s="37">
        <f t="shared" si="1"/>
        <v>0</v>
      </c>
      <c r="L18" s="37">
        <f t="shared" si="1"/>
        <v>0</v>
      </c>
      <c r="M18" s="37">
        <f t="shared" si="1"/>
        <v>0</v>
      </c>
      <c r="N18" s="37">
        <f t="shared" si="1"/>
        <v>0</v>
      </c>
      <c r="O18" s="37">
        <f t="shared" si="1"/>
        <v>0</v>
      </c>
      <c r="P18" s="37">
        <f t="shared" si="1"/>
        <v>0</v>
      </c>
    </row>
    <row r="19" spans="1:16" ht="15" hidden="1" thickBot="1" x14ac:dyDescent="0.35">
      <c r="A19" s="48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" hidden="1" thickBot="1" x14ac:dyDescent="0.35">
      <c r="A20" s="48" t="s">
        <v>220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36.6" hidden="1" thickBot="1" x14ac:dyDescent="0.35">
      <c r="A21" s="10" t="s">
        <v>221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" hidden="1" thickBot="1" x14ac:dyDescent="0.35">
      <c r="A22" s="48" t="s">
        <v>222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5" hidden="1" thickBot="1" x14ac:dyDescent="0.35">
      <c r="A24" s="48" t="s">
        <v>223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36.6" hidden="1" thickBot="1" x14ac:dyDescent="0.35">
      <c r="A25" s="10" t="s">
        <v>221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hidden="1" thickBot="1" x14ac:dyDescent="0.35">
      <c r="A26" s="48" t="s">
        <v>224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15" hidden="1" thickBot="1" x14ac:dyDescent="0.35">
      <c r="A27" s="4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15" hidden="1" thickBot="1" x14ac:dyDescent="0.35">
      <c r="A28" s="48" t="s">
        <v>225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ht="36.6" hidden="1" thickBot="1" x14ac:dyDescent="0.35">
      <c r="A29" s="10" t="s">
        <v>221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ht="15" hidden="1" thickBot="1" x14ac:dyDescent="0.35">
      <c r="A30" s="48" t="s">
        <v>226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15" hidden="1" thickBot="1" x14ac:dyDescent="0.35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5" hidden="1" thickBot="1" x14ac:dyDescent="0.35">
      <c r="A32" s="48" t="s">
        <v>227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t="36.6" hidden="1" thickBot="1" x14ac:dyDescent="0.35">
      <c r="A33" s="10" t="s">
        <v>221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ht="15" hidden="1" thickBot="1" x14ac:dyDescent="0.35">
      <c r="A34" s="48" t="s">
        <v>228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15" hidden="1" thickBot="1" x14ac:dyDescent="0.3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ht="15" hidden="1" thickBot="1" x14ac:dyDescent="0.35">
      <c r="A36" s="48" t="s">
        <v>229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ht="36.6" hidden="1" thickBot="1" x14ac:dyDescent="0.35">
      <c r="A37" s="10" t="s">
        <v>221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ht="15" hidden="1" thickBot="1" x14ac:dyDescent="0.35">
      <c r="A38" s="48" t="s">
        <v>230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5" thickBot="1" x14ac:dyDescent="0.35">
      <c r="A39" s="48" t="s">
        <v>231</v>
      </c>
      <c r="B39" s="5">
        <f>B18</f>
        <v>48</v>
      </c>
      <c r="C39" s="5">
        <f t="shared" ref="C39:P39" si="2">C18</f>
        <v>23</v>
      </c>
      <c r="D39" s="5">
        <f t="shared" si="2"/>
        <v>23</v>
      </c>
      <c r="E39" s="5">
        <f t="shared" si="2"/>
        <v>21</v>
      </c>
      <c r="F39" s="5">
        <f t="shared" si="2"/>
        <v>21</v>
      </c>
      <c r="G39" s="5">
        <f t="shared" si="2"/>
        <v>21</v>
      </c>
      <c r="H39" s="5">
        <f t="shared" si="2"/>
        <v>21</v>
      </c>
      <c r="I39" s="5">
        <f t="shared" si="2"/>
        <v>0</v>
      </c>
      <c r="J39" s="5">
        <f t="shared" si="2"/>
        <v>0</v>
      </c>
      <c r="K39" s="5">
        <f t="shared" si="2"/>
        <v>0</v>
      </c>
      <c r="L39" s="5">
        <f t="shared" si="2"/>
        <v>0</v>
      </c>
      <c r="M39" s="5">
        <f t="shared" si="2"/>
        <v>0</v>
      </c>
      <c r="N39" s="5">
        <f t="shared" si="2"/>
        <v>0</v>
      </c>
      <c r="O39" s="5">
        <f t="shared" si="2"/>
        <v>0</v>
      </c>
      <c r="P39" s="5">
        <f t="shared" si="2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sqref="A1:P1"/>
    </sheetView>
  </sheetViews>
  <sheetFormatPr defaultRowHeight="14.4" x14ac:dyDescent="0.3"/>
  <cols>
    <col min="1" max="1" width="24" customWidth="1"/>
    <col min="5" max="5" width="10.33203125" customWidth="1"/>
  </cols>
  <sheetData>
    <row r="1" spans="1:14" ht="15" thickBot="1" x14ac:dyDescent="0.35">
      <c r="A1" s="43" t="s">
        <v>265</v>
      </c>
    </row>
    <row r="2" spans="1:14" ht="45.6" x14ac:dyDescent="0.3">
      <c r="A2" s="162" t="s">
        <v>205</v>
      </c>
      <c r="B2" s="162" t="s">
        <v>86</v>
      </c>
      <c r="C2" s="162" t="s">
        <v>232</v>
      </c>
      <c r="D2" s="162" t="s">
        <v>75</v>
      </c>
      <c r="E2" s="162" t="s">
        <v>78</v>
      </c>
      <c r="F2" s="162" t="s">
        <v>79</v>
      </c>
      <c r="G2" s="162" t="s">
        <v>80</v>
      </c>
      <c r="H2" s="162" t="s">
        <v>81</v>
      </c>
      <c r="I2" s="162" t="s">
        <v>82</v>
      </c>
      <c r="J2" s="162" t="s">
        <v>83</v>
      </c>
      <c r="K2" s="162" t="s">
        <v>87</v>
      </c>
      <c r="L2" s="31" t="s">
        <v>88</v>
      </c>
      <c r="M2" s="31" t="s">
        <v>52</v>
      </c>
      <c r="N2" s="162" t="s">
        <v>84</v>
      </c>
    </row>
    <row r="3" spans="1:14" ht="48.6" thickBot="1" x14ac:dyDescent="0.3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33" t="s">
        <v>89</v>
      </c>
      <c r="M3" s="33" t="s">
        <v>90</v>
      </c>
      <c r="N3" s="163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" thickBot="1" x14ac:dyDescent="0.35">
      <c r="A7" s="10" t="s">
        <v>208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thickBot="1" x14ac:dyDescent="0.35">
      <c r="A8" s="10" t="s">
        <v>209</v>
      </c>
      <c r="B8" s="5">
        <f>'Таблица-5'!B9</f>
        <v>1150000</v>
      </c>
      <c r="C8" s="5">
        <f>'Таблица-5'!C9</f>
        <v>1149596.6099999999</v>
      </c>
      <c r="D8" s="5">
        <f>'Таблица-5'!D9</f>
        <v>1149596.6099999999</v>
      </c>
      <c r="E8" s="5">
        <f>'Таблица-5'!E9</f>
        <v>1149596.6099999999</v>
      </c>
      <c r="F8" s="5">
        <f>'Таблица-5'!F9</f>
        <v>1149596.6099999999</v>
      </c>
      <c r="G8" s="5">
        <f>'Таблица-5'!G9</f>
        <v>1149596.6099999999</v>
      </c>
      <c r="H8" s="5">
        <f>'Таблица-5'!H9</f>
        <v>1149596.6099999999</v>
      </c>
      <c r="I8" s="5">
        <f>'Таблица-5'!I9</f>
        <v>137255.26</v>
      </c>
      <c r="J8" s="5">
        <f>'Таблица-5'!J9</f>
        <v>137255.26</v>
      </c>
      <c r="K8" s="5">
        <f>'Таблица-5'!K9</f>
        <v>1</v>
      </c>
      <c r="L8" s="5">
        <f>B8-K8</f>
        <v>1149999</v>
      </c>
      <c r="M8" s="5">
        <f>K8/B8</f>
        <v>8.6956521739130438E-7</v>
      </c>
      <c r="N8" s="5">
        <f>'Таблица-5'!N9</f>
        <v>0</v>
      </c>
    </row>
    <row r="9" spans="1:14" ht="15" thickBot="1" x14ac:dyDescent="0.35">
      <c r="A9" s="10" t="s">
        <v>210</v>
      </c>
      <c r="B9" s="5">
        <f>'Таблица-5'!B10</f>
        <v>150000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f>B9-K9</f>
        <v>150000</v>
      </c>
      <c r="M9" s="5">
        <v>0</v>
      </c>
      <c r="N9" s="5">
        <v>0</v>
      </c>
    </row>
    <row r="10" spans="1:14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5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6.6" thickBot="1" x14ac:dyDescent="0.35">
      <c r="A13" s="10" t="s">
        <v>214</v>
      </c>
      <c r="B13" s="5">
        <f>'Таблица-5'!B6+'Таблица-5'!B7+'Таблица-5'!B8</f>
        <v>1633000</v>
      </c>
      <c r="C13" s="5"/>
      <c r="D13" s="5"/>
      <c r="E13" s="5"/>
      <c r="F13" s="5"/>
      <c r="G13" s="5"/>
      <c r="H13" s="5"/>
      <c r="I13" s="5"/>
      <c r="J13" s="5"/>
      <c r="K13" s="5"/>
      <c r="L13" s="5">
        <f>B13</f>
        <v>1633000</v>
      </c>
      <c r="M13" s="5"/>
      <c r="N13" s="5"/>
    </row>
    <row r="14" spans="1:14" ht="15" thickBot="1" x14ac:dyDescent="0.35">
      <c r="A14" s="49" t="s">
        <v>215</v>
      </c>
      <c r="B14" s="5"/>
      <c r="C14" s="5">
        <v>1261862.23</v>
      </c>
      <c r="D14" s="5">
        <v>597863.61999999988</v>
      </c>
      <c r="E14" s="5">
        <v>1170003.9099999999</v>
      </c>
      <c r="F14" s="5">
        <v>551934.42999999993</v>
      </c>
      <c r="G14" s="5">
        <f>E14</f>
        <v>1170003.9099999999</v>
      </c>
      <c r="H14" s="5">
        <f>F14</f>
        <v>551934.42999999993</v>
      </c>
      <c r="I14" s="5">
        <v>0</v>
      </c>
      <c r="J14" s="5">
        <v>0</v>
      </c>
      <c r="K14" s="5">
        <v>0</v>
      </c>
      <c r="L14" s="5"/>
      <c r="M14" s="5">
        <v>0</v>
      </c>
      <c r="N14" s="5">
        <v>0</v>
      </c>
    </row>
    <row r="15" spans="1:14" ht="15" thickBot="1" x14ac:dyDescent="0.35">
      <c r="A15" s="49" t="s">
        <v>216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" thickBot="1" x14ac:dyDescent="0.35">
      <c r="A16" s="49" t="s">
        <v>217</v>
      </c>
      <c r="B16" s="5"/>
      <c r="C16" s="5">
        <v>540953.15</v>
      </c>
      <c r="D16" s="5">
        <v>270476.56</v>
      </c>
      <c r="E16" s="5">
        <v>478198.15</v>
      </c>
      <c r="F16" s="5">
        <v>239099.06</v>
      </c>
      <c r="G16" s="5">
        <f>F16</f>
        <v>239099.06</v>
      </c>
      <c r="H16" s="5">
        <f>G16</f>
        <v>239099.06</v>
      </c>
      <c r="I16" s="5">
        <v>0</v>
      </c>
      <c r="J16" s="5">
        <v>0</v>
      </c>
      <c r="K16" s="5">
        <v>0</v>
      </c>
      <c r="L16" s="5"/>
      <c r="M16" s="5">
        <v>0</v>
      </c>
      <c r="N16" s="5">
        <v>0</v>
      </c>
    </row>
    <row r="17" spans="1:14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" thickBot="1" x14ac:dyDescent="0.35">
      <c r="A18" s="36" t="s">
        <v>219</v>
      </c>
      <c r="B18" s="37">
        <f>SUM(B5:B17)</f>
        <v>2933000</v>
      </c>
      <c r="C18" s="37">
        <f>SUM(C5:C17)</f>
        <v>2952411.9899999998</v>
      </c>
      <c r="D18" s="37">
        <f>SUM(D5:D17)</f>
        <v>2017936.7899999998</v>
      </c>
      <c r="E18" s="37">
        <f>SUM(E5:E17)</f>
        <v>2797798.6699999995</v>
      </c>
      <c r="F18" s="37">
        <f t="shared" ref="F18:N18" si="0">SUM(F5:F17)</f>
        <v>1940630.0999999999</v>
      </c>
      <c r="G18" s="37">
        <f t="shared" si="0"/>
        <v>2558699.5799999996</v>
      </c>
      <c r="H18" s="37">
        <f t="shared" si="0"/>
        <v>1940630.0999999999</v>
      </c>
      <c r="I18" s="37">
        <f t="shared" si="0"/>
        <v>137255.26</v>
      </c>
      <c r="J18" s="37">
        <f t="shared" si="0"/>
        <v>137255.26</v>
      </c>
      <c r="K18" s="37">
        <f t="shared" si="0"/>
        <v>1</v>
      </c>
      <c r="L18" s="37">
        <f t="shared" si="0"/>
        <v>2932999</v>
      </c>
      <c r="M18" s="37">
        <f t="shared" si="0"/>
        <v>8.6956521739130438E-7</v>
      </c>
      <c r="N18" s="37">
        <f t="shared" si="0"/>
        <v>0</v>
      </c>
    </row>
    <row r="19" spans="1:14" ht="15" hidden="1" thickBot="1" x14ac:dyDescent="0.3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5" hidden="1" thickBot="1" x14ac:dyDescent="0.35">
      <c r="A20" s="36" t="s">
        <v>220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36.6" hidden="1" thickBot="1" x14ac:dyDescent="0.35">
      <c r="A21" s="51" t="s">
        <v>221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5" hidden="1" thickBot="1" x14ac:dyDescent="0.35">
      <c r="A22" s="36" t="s">
        <v>222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ht="15" hidden="1" thickBot="1" x14ac:dyDescent="0.3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ht="15" hidden="1" thickBot="1" x14ac:dyDescent="0.35">
      <c r="A24" s="36" t="s">
        <v>223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36.6" hidden="1" thickBot="1" x14ac:dyDescent="0.35">
      <c r="A25" s="51" t="s">
        <v>221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15" hidden="1" thickBot="1" x14ac:dyDescent="0.35">
      <c r="A26" s="36" t="s">
        <v>224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ht="15" hidden="1" thickBot="1" x14ac:dyDescent="0.3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ht="15" hidden="1" thickBot="1" x14ac:dyDescent="0.35">
      <c r="A28" s="36" t="s">
        <v>225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36.6" hidden="1" thickBot="1" x14ac:dyDescent="0.35">
      <c r="A29" s="51" t="s">
        <v>221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ht="15" hidden="1" thickBot="1" x14ac:dyDescent="0.35">
      <c r="A30" s="36" t="s">
        <v>226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hidden="1" thickBot="1" x14ac:dyDescent="0.3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ht="15" hidden="1" thickBot="1" x14ac:dyDescent="0.35">
      <c r="A32" s="36" t="s">
        <v>227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36.6" hidden="1" thickBot="1" x14ac:dyDescent="0.35">
      <c r="A33" s="51" t="s">
        <v>221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5" hidden="1" thickBot="1" x14ac:dyDescent="0.35">
      <c r="A34" s="36" t="s">
        <v>228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5" hidden="1" thickBot="1" x14ac:dyDescent="0.3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5" hidden="1" thickBot="1" x14ac:dyDescent="0.35">
      <c r="A36" s="36" t="s">
        <v>229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ht="36.6" hidden="1" thickBot="1" x14ac:dyDescent="0.35">
      <c r="A37" s="51" t="s">
        <v>221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ht="15" hidden="1" thickBot="1" x14ac:dyDescent="0.35">
      <c r="A38" s="36" t="s">
        <v>230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ht="15" thickBot="1" x14ac:dyDescent="0.35">
      <c r="A39" s="36" t="s">
        <v>231</v>
      </c>
      <c r="B39" s="37">
        <f>B18</f>
        <v>2933000</v>
      </c>
      <c r="C39" s="37">
        <f>C18</f>
        <v>2952411.9899999998</v>
      </c>
      <c r="D39" s="37">
        <f>D18</f>
        <v>2017936.7899999998</v>
      </c>
      <c r="E39" s="37">
        <f>E18</f>
        <v>2797798.6699999995</v>
      </c>
      <c r="F39" s="37">
        <f t="shared" ref="F39:N39" si="1">F18</f>
        <v>1940630.0999999999</v>
      </c>
      <c r="G39" s="37">
        <f t="shared" si="1"/>
        <v>2558699.5799999996</v>
      </c>
      <c r="H39" s="37">
        <f t="shared" si="1"/>
        <v>1940630.0999999999</v>
      </c>
      <c r="I39" s="37">
        <f t="shared" si="1"/>
        <v>137255.26</v>
      </c>
      <c r="J39" s="37">
        <f t="shared" si="1"/>
        <v>137255.26</v>
      </c>
      <c r="K39" s="37">
        <f t="shared" si="1"/>
        <v>1</v>
      </c>
      <c r="L39" s="37">
        <f t="shared" si="1"/>
        <v>2932999</v>
      </c>
      <c r="M39" s="37">
        <f t="shared" si="1"/>
        <v>8.6956521739130438E-7</v>
      </c>
      <c r="N39" s="37">
        <f t="shared" si="1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tabSelected="1" view="pageBreakPreview" topLeftCell="A34" zoomScaleNormal="100" zoomScaleSheetLayoutView="100" workbookViewId="0">
      <selection activeCell="E47" sqref="E47"/>
    </sheetView>
  </sheetViews>
  <sheetFormatPr defaultColWidth="9.109375" defaultRowHeight="14.4" x14ac:dyDescent="0.3"/>
  <cols>
    <col min="1" max="1" width="9.109375" style="55"/>
    <col min="2" max="2" width="25.5546875" style="55" customWidth="1"/>
    <col min="3" max="3" width="37.109375" style="55" customWidth="1"/>
    <col min="4" max="4" width="53.88671875" style="55" customWidth="1"/>
    <col min="5" max="5" width="19.88671875" style="55" customWidth="1"/>
    <col min="6" max="6" width="16.44140625" style="55" customWidth="1"/>
    <col min="7" max="7" width="12.88671875" style="55" customWidth="1"/>
    <col min="8" max="8" width="14.88671875" style="55" hidden="1" customWidth="1"/>
    <col min="9" max="9" width="14.5546875" style="55" hidden="1" customWidth="1"/>
    <col min="10" max="10" width="14.6640625" style="55" hidden="1" customWidth="1"/>
    <col min="11" max="11" width="19.44140625" style="55" hidden="1" customWidth="1"/>
    <col min="12" max="12" width="14.109375" style="55" hidden="1" customWidth="1"/>
    <col min="13" max="13" width="14.33203125" style="55" hidden="1" customWidth="1"/>
    <col min="14" max="14" width="14.109375" style="55" hidden="1" customWidth="1"/>
    <col min="15" max="15" width="13.5546875" style="55" hidden="1" customWidth="1"/>
    <col min="16" max="16" width="9.5546875" style="55" hidden="1" customWidth="1"/>
    <col min="17" max="18" width="0" style="55" hidden="1" customWidth="1"/>
    <col min="19" max="19" width="27" style="55" customWidth="1"/>
    <col min="20" max="20" width="10" style="55" customWidth="1"/>
    <col min="21" max="21" width="16.21875" style="55" customWidth="1"/>
    <col min="22" max="22" width="9.44140625" style="55" bestFit="1" customWidth="1"/>
    <col min="23" max="23" width="14.6640625" style="55" customWidth="1"/>
    <col min="24" max="16384" width="9.109375" style="55"/>
  </cols>
  <sheetData>
    <row r="1" spans="1:22" ht="129.75" customHeight="1" x14ac:dyDescent="0.3"/>
    <row r="2" spans="1:22" ht="105.75" customHeight="1" thickBot="1" x14ac:dyDescent="0.55000000000000004">
      <c r="B2" s="188" t="s">
        <v>408</v>
      </c>
      <c r="C2" s="189"/>
      <c r="D2" s="189"/>
      <c r="E2" s="189"/>
      <c r="F2" s="189"/>
      <c r="G2" s="190"/>
      <c r="H2" s="58"/>
      <c r="I2" s="58"/>
      <c r="J2" s="58"/>
      <c r="K2" s="58"/>
      <c r="L2" s="58"/>
      <c r="M2" s="58"/>
      <c r="N2" s="58"/>
      <c r="O2" s="58"/>
      <c r="P2" s="58"/>
      <c r="Q2" s="52"/>
      <c r="R2" s="52"/>
    </row>
    <row r="3" spans="1:22" ht="56.4" customHeight="1" x14ac:dyDescent="0.3">
      <c r="B3" s="184" t="s">
        <v>314</v>
      </c>
      <c r="C3" s="184" t="s">
        <v>233</v>
      </c>
      <c r="D3" s="184" t="s">
        <v>234</v>
      </c>
      <c r="E3" s="184" t="s">
        <v>232</v>
      </c>
      <c r="F3" s="184" t="s">
        <v>75</v>
      </c>
      <c r="G3" s="184" t="s">
        <v>235</v>
      </c>
      <c r="H3" s="184" t="s">
        <v>78</v>
      </c>
      <c r="I3" s="184" t="s">
        <v>79</v>
      </c>
      <c r="J3" s="184" t="s">
        <v>236</v>
      </c>
      <c r="K3" s="184" t="s">
        <v>237</v>
      </c>
      <c r="L3" s="184" t="s">
        <v>80</v>
      </c>
      <c r="M3" s="184" t="s">
        <v>81</v>
      </c>
      <c r="N3" s="184" t="s">
        <v>238</v>
      </c>
      <c r="O3" s="71" t="s">
        <v>239</v>
      </c>
      <c r="P3" s="184" t="s">
        <v>84</v>
      </c>
      <c r="Q3" s="72"/>
      <c r="R3" s="72"/>
      <c r="S3" s="191"/>
    </row>
    <row r="4" spans="1:22" ht="29.4" thickBot="1" x14ac:dyDescent="0.35"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73" t="s">
        <v>240</v>
      </c>
      <c r="P4" s="185"/>
      <c r="Q4" s="72"/>
      <c r="R4" s="72"/>
      <c r="S4" s="191"/>
    </row>
    <row r="5" spans="1:22" ht="15" thickBot="1" x14ac:dyDescent="0.35">
      <c r="B5" s="74">
        <v>1</v>
      </c>
      <c r="C5" s="75">
        <v>2</v>
      </c>
      <c r="D5" s="75">
        <v>3</v>
      </c>
      <c r="E5" s="75">
        <v>4</v>
      </c>
      <c r="F5" s="75">
        <v>5</v>
      </c>
      <c r="G5" s="75">
        <v>6</v>
      </c>
      <c r="H5" s="75">
        <v>7</v>
      </c>
      <c r="I5" s="75">
        <v>8</v>
      </c>
      <c r="J5" s="75">
        <v>9</v>
      </c>
      <c r="K5" s="75">
        <v>10</v>
      </c>
      <c r="L5" s="75">
        <v>11</v>
      </c>
      <c r="M5" s="75">
        <v>12</v>
      </c>
      <c r="N5" s="75">
        <v>13</v>
      </c>
      <c r="O5" s="75">
        <v>14</v>
      </c>
      <c r="P5" s="75">
        <v>15</v>
      </c>
      <c r="Q5" s="76"/>
      <c r="R5" s="76"/>
    </row>
    <row r="6" spans="1:22" ht="29.4" thickBot="1" x14ac:dyDescent="0.35">
      <c r="B6" s="77" t="s">
        <v>60</v>
      </c>
      <c r="C6" s="78"/>
      <c r="D6" s="78"/>
      <c r="E6" s="120"/>
      <c r="F6" s="120"/>
      <c r="G6" s="120"/>
      <c r="H6" s="120"/>
      <c r="I6" s="120"/>
      <c r="J6" s="120"/>
      <c r="K6" s="121"/>
      <c r="L6" s="120"/>
      <c r="M6" s="120"/>
      <c r="N6" s="120"/>
      <c r="O6" s="120"/>
      <c r="P6" s="120"/>
      <c r="Q6" s="79"/>
      <c r="R6" s="79"/>
    </row>
    <row r="7" spans="1:22" ht="45" customHeight="1" x14ac:dyDescent="0.3">
      <c r="B7" s="198" t="s">
        <v>70</v>
      </c>
      <c r="C7" s="199"/>
      <c r="D7" s="199"/>
      <c r="E7" s="122"/>
      <c r="F7" s="123"/>
      <c r="G7" s="123"/>
      <c r="H7" s="123"/>
      <c r="I7" s="123"/>
      <c r="J7" s="123"/>
      <c r="K7" s="124"/>
      <c r="L7" s="123"/>
      <c r="M7" s="123"/>
      <c r="N7" s="123"/>
      <c r="O7" s="123"/>
      <c r="P7" s="125"/>
      <c r="Q7" s="80"/>
      <c r="R7" s="80"/>
    </row>
    <row r="8" spans="1:22" s="56" customFormat="1" x14ac:dyDescent="0.3">
      <c r="A8" s="132">
        <v>2</v>
      </c>
      <c r="B8" s="57" t="s">
        <v>385</v>
      </c>
      <c r="C8" s="58" t="s">
        <v>409</v>
      </c>
      <c r="D8" s="58" t="s">
        <v>241</v>
      </c>
      <c r="E8" s="145">
        <v>101810</v>
      </c>
      <c r="F8" s="145">
        <v>50905</v>
      </c>
      <c r="G8" s="142">
        <f>F8/E8</f>
        <v>0.5</v>
      </c>
      <c r="H8" s="81">
        <v>101810</v>
      </c>
      <c r="I8" s="81">
        <v>50905</v>
      </c>
      <c r="J8" s="81" t="s">
        <v>254</v>
      </c>
      <c r="K8" s="81" t="s">
        <v>254</v>
      </c>
      <c r="L8" s="81">
        <f>H8</f>
        <v>101810</v>
      </c>
      <c r="M8" s="81">
        <f>I8</f>
        <v>50905</v>
      </c>
      <c r="N8" s="81">
        <v>0</v>
      </c>
      <c r="O8" s="81">
        <v>0</v>
      </c>
      <c r="P8" s="81">
        <v>0</v>
      </c>
      <c r="Q8" s="65"/>
      <c r="R8" s="65"/>
    </row>
    <row r="9" spans="1:22" s="56" customFormat="1" ht="43.2" x14ac:dyDescent="0.3">
      <c r="A9" s="132">
        <v>3</v>
      </c>
      <c r="B9" s="57" t="s">
        <v>386</v>
      </c>
      <c r="C9" s="58" t="s">
        <v>316</v>
      </c>
      <c r="D9" s="58" t="s">
        <v>242</v>
      </c>
      <c r="E9" s="145">
        <v>155307.22999999998</v>
      </c>
      <c r="F9" s="145">
        <v>77653.62</v>
      </c>
      <c r="G9" s="142">
        <f t="shared" ref="G9:G34" si="0">F9/E9</f>
        <v>0.50000003219425138</v>
      </c>
      <c r="H9" s="81">
        <v>155307.22999999998</v>
      </c>
      <c r="I9" s="81">
        <v>77653.62</v>
      </c>
      <c r="J9" s="81" t="s">
        <v>254</v>
      </c>
      <c r="K9" s="83" t="s">
        <v>254</v>
      </c>
      <c r="L9" s="81">
        <f t="shared" ref="L9:L22" si="1">H9</f>
        <v>155307.22999999998</v>
      </c>
      <c r="M9" s="81">
        <f t="shared" ref="M9:M24" si="2">I9</f>
        <v>77653.62</v>
      </c>
      <c r="N9" s="81">
        <v>0</v>
      </c>
      <c r="O9" s="81">
        <v>0</v>
      </c>
      <c r="P9" s="81">
        <v>0</v>
      </c>
      <c r="Q9" s="84"/>
      <c r="R9" s="84"/>
      <c r="S9" s="84"/>
    </row>
    <row r="10" spans="1:22" s="56" customFormat="1" ht="43.2" x14ac:dyDescent="0.3">
      <c r="A10" s="132">
        <v>4</v>
      </c>
      <c r="B10" s="57" t="s">
        <v>387</v>
      </c>
      <c r="C10" s="58" t="s">
        <v>317</v>
      </c>
      <c r="D10" s="58" t="s">
        <v>243</v>
      </c>
      <c r="E10" s="145">
        <v>65834.539999999994</v>
      </c>
      <c r="F10" s="145">
        <v>32917.269999999997</v>
      </c>
      <c r="G10" s="142">
        <f t="shared" si="0"/>
        <v>0.5</v>
      </c>
      <c r="H10" s="81">
        <v>65834.539999999994</v>
      </c>
      <c r="I10" s="81">
        <v>32917.269999999997</v>
      </c>
      <c r="J10" s="81" t="s">
        <v>254</v>
      </c>
      <c r="K10" s="83" t="s">
        <v>254</v>
      </c>
      <c r="L10" s="81">
        <f t="shared" si="1"/>
        <v>65834.539999999994</v>
      </c>
      <c r="M10" s="81">
        <f t="shared" si="2"/>
        <v>32917.269999999997</v>
      </c>
      <c r="N10" s="81">
        <v>65834.539999999994</v>
      </c>
      <c r="O10" s="81">
        <v>24452.91</v>
      </c>
      <c r="P10" s="81">
        <v>0</v>
      </c>
      <c r="Q10" s="65"/>
      <c r="R10" s="65"/>
      <c r="U10" s="65"/>
      <c r="V10" s="59"/>
    </row>
    <row r="11" spans="1:22" s="56" customFormat="1" ht="28.8" x14ac:dyDescent="0.3">
      <c r="A11" s="132">
        <v>5</v>
      </c>
      <c r="B11" s="57" t="s">
        <v>388</v>
      </c>
      <c r="C11" s="58" t="s">
        <v>315</v>
      </c>
      <c r="D11" s="58" t="s">
        <v>244</v>
      </c>
      <c r="E11" s="145">
        <v>145794.76999999999</v>
      </c>
      <c r="F11" s="145">
        <v>72897.37</v>
      </c>
      <c r="G11" s="142">
        <f t="shared" si="0"/>
        <v>0.49999989711565102</v>
      </c>
      <c r="H11" s="81">
        <v>145794.76999999999</v>
      </c>
      <c r="I11" s="81">
        <v>72897.37</v>
      </c>
      <c r="J11" s="81" t="s">
        <v>254</v>
      </c>
      <c r="K11" s="83" t="s">
        <v>254</v>
      </c>
      <c r="L11" s="81">
        <f t="shared" si="1"/>
        <v>145794.76999999999</v>
      </c>
      <c r="M11" s="81">
        <f t="shared" si="2"/>
        <v>72897.37</v>
      </c>
      <c r="N11" s="81">
        <v>145794.76999999999</v>
      </c>
      <c r="O11" s="81">
        <v>72897.37</v>
      </c>
      <c r="P11" s="81">
        <v>0</v>
      </c>
      <c r="Q11" s="84"/>
      <c r="R11" s="84"/>
      <c r="S11" s="84"/>
    </row>
    <row r="12" spans="1:22" s="56" customFormat="1" ht="28.8" x14ac:dyDescent="0.3">
      <c r="A12" s="132">
        <v>6</v>
      </c>
      <c r="B12" s="57" t="s">
        <v>389</v>
      </c>
      <c r="C12" s="58" t="s">
        <v>318</v>
      </c>
      <c r="D12" s="58" t="s">
        <v>245</v>
      </c>
      <c r="E12" s="145">
        <v>105960</v>
      </c>
      <c r="F12" s="145">
        <v>42384</v>
      </c>
      <c r="G12" s="142">
        <f t="shared" si="0"/>
        <v>0.4</v>
      </c>
      <c r="H12" s="81">
        <v>105960</v>
      </c>
      <c r="I12" s="81">
        <v>42384</v>
      </c>
      <c r="J12" s="81" t="s">
        <v>254</v>
      </c>
      <c r="K12" s="83" t="s">
        <v>254</v>
      </c>
      <c r="L12" s="81">
        <v>105960</v>
      </c>
      <c r="M12" s="81">
        <f t="shared" si="2"/>
        <v>42384</v>
      </c>
      <c r="N12" s="81">
        <v>0</v>
      </c>
      <c r="O12" s="81">
        <v>0</v>
      </c>
      <c r="P12" s="81">
        <v>0</v>
      </c>
      <c r="Q12" s="65"/>
      <c r="R12" s="65"/>
      <c r="T12" s="65"/>
    </row>
    <row r="13" spans="1:22" s="56" customFormat="1" ht="28.8" x14ac:dyDescent="0.3">
      <c r="A13" s="132">
        <v>7</v>
      </c>
      <c r="B13" s="57" t="s">
        <v>390</v>
      </c>
      <c r="C13" s="58" t="s">
        <v>319</v>
      </c>
      <c r="D13" s="58" t="s">
        <v>246</v>
      </c>
      <c r="E13" s="145">
        <v>33400</v>
      </c>
      <c r="F13" s="145">
        <v>16700</v>
      </c>
      <c r="G13" s="142">
        <f t="shared" si="0"/>
        <v>0.5</v>
      </c>
      <c r="H13" s="81">
        <v>33400</v>
      </c>
      <c r="I13" s="81">
        <v>16700</v>
      </c>
      <c r="J13" s="81" t="s">
        <v>254</v>
      </c>
      <c r="K13" s="83" t="s">
        <v>254</v>
      </c>
      <c r="L13" s="81">
        <f t="shared" si="1"/>
        <v>33400</v>
      </c>
      <c r="M13" s="81">
        <f t="shared" si="2"/>
        <v>16700</v>
      </c>
      <c r="N13" s="81">
        <v>0</v>
      </c>
      <c r="O13" s="81">
        <v>0</v>
      </c>
      <c r="P13" s="81">
        <v>0</v>
      </c>
      <c r="Q13" s="65"/>
      <c r="R13" s="65"/>
      <c r="T13" s="65"/>
    </row>
    <row r="14" spans="1:22" s="56" customFormat="1" ht="28.8" x14ac:dyDescent="0.3">
      <c r="A14" s="132">
        <v>8</v>
      </c>
      <c r="B14" s="57" t="s">
        <v>391</v>
      </c>
      <c r="C14" s="58" t="s">
        <v>320</v>
      </c>
      <c r="D14" s="58" t="s">
        <v>247</v>
      </c>
      <c r="E14" s="145">
        <v>81000</v>
      </c>
      <c r="F14" s="145">
        <v>40500</v>
      </c>
      <c r="G14" s="142">
        <f t="shared" si="0"/>
        <v>0.5</v>
      </c>
      <c r="H14" s="81">
        <v>81000</v>
      </c>
      <c r="I14" s="81">
        <v>40500</v>
      </c>
      <c r="J14" s="81" t="s">
        <v>254</v>
      </c>
      <c r="K14" s="83" t="s">
        <v>254</v>
      </c>
      <c r="L14" s="81">
        <f t="shared" si="1"/>
        <v>81000</v>
      </c>
      <c r="M14" s="81">
        <f t="shared" si="2"/>
        <v>40500</v>
      </c>
      <c r="N14" s="81">
        <v>81000</v>
      </c>
      <c r="O14" s="81">
        <v>40500</v>
      </c>
      <c r="P14" s="81">
        <v>0</v>
      </c>
      <c r="Q14" s="65"/>
      <c r="R14" s="65"/>
      <c r="T14" s="65"/>
    </row>
    <row r="15" spans="1:22" s="56" customFormat="1" ht="28.8" x14ac:dyDescent="0.3">
      <c r="A15" s="132">
        <v>9</v>
      </c>
      <c r="B15" s="57" t="s">
        <v>392</v>
      </c>
      <c r="C15" s="58" t="s">
        <v>321</v>
      </c>
      <c r="D15" s="58" t="s">
        <v>410</v>
      </c>
      <c r="E15" s="145">
        <v>46308.7</v>
      </c>
      <c r="F15" s="145">
        <v>23154.35</v>
      </c>
      <c r="G15" s="142">
        <f t="shared" si="0"/>
        <v>0.5</v>
      </c>
      <c r="H15" s="81">
        <v>46308.7</v>
      </c>
      <c r="I15" s="81">
        <v>23154.35</v>
      </c>
      <c r="J15" s="81" t="s">
        <v>254</v>
      </c>
      <c r="K15" s="83" t="s">
        <v>254</v>
      </c>
      <c r="L15" s="81">
        <f t="shared" si="1"/>
        <v>46308.7</v>
      </c>
      <c r="M15" s="81">
        <f t="shared" si="2"/>
        <v>23154.35</v>
      </c>
      <c r="N15" s="81">
        <v>37395.47</v>
      </c>
      <c r="O15" s="81">
        <v>18697.73</v>
      </c>
      <c r="P15" s="81">
        <v>0</v>
      </c>
      <c r="Q15" s="65"/>
      <c r="R15" s="65"/>
      <c r="T15" s="65"/>
      <c r="V15" s="59"/>
    </row>
    <row r="16" spans="1:22" s="56" customFormat="1" ht="28.8" x14ac:dyDescent="0.3">
      <c r="A16" s="132">
        <v>11</v>
      </c>
      <c r="B16" s="57" t="s">
        <v>393</v>
      </c>
      <c r="C16" s="58" t="s">
        <v>322</v>
      </c>
      <c r="D16" s="58" t="s">
        <v>248</v>
      </c>
      <c r="E16" s="145">
        <v>159900</v>
      </c>
      <c r="F16" s="145">
        <v>79950</v>
      </c>
      <c r="G16" s="142">
        <f t="shared" si="0"/>
        <v>0.5</v>
      </c>
      <c r="H16" s="81">
        <v>159900</v>
      </c>
      <c r="I16" s="81">
        <v>79950</v>
      </c>
      <c r="J16" s="81" t="s">
        <v>254</v>
      </c>
      <c r="K16" s="83" t="s">
        <v>254</v>
      </c>
      <c r="L16" s="81">
        <f t="shared" si="1"/>
        <v>159900</v>
      </c>
      <c r="M16" s="81">
        <f t="shared" si="2"/>
        <v>79950</v>
      </c>
      <c r="N16" s="81">
        <v>159900</v>
      </c>
      <c r="O16" s="81">
        <v>79950</v>
      </c>
      <c r="P16" s="81">
        <v>0</v>
      </c>
      <c r="Q16" s="65">
        <f>SUM(N11:N16)</f>
        <v>424090.24</v>
      </c>
      <c r="R16" s="65">
        <f>SUM(O11:O16)</f>
        <v>212045.1</v>
      </c>
      <c r="T16" s="65">
        <v>1</v>
      </c>
    </row>
    <row r="17" spans="1:22" s="56" customFormat="1" ht="28.8" x14ac:dyDescent="0.3">
      <c r="A17" s="132">
        <v>12</v>
      </c>
      <c r="B17" s="57" t="s">
        <v>394</v>
      </c>
      <c r="C17" s="58" t="s">
        <v>323</v>
      </c>
      <c r="D17" s="58" t="s">
        <v>249</v>
      </c>
      <c r="E17" s="145">
        <v>129078</v>
      </c>
      <c r="F17" s="145">
        <v>64539</v>
      </c>
      <c r="G17" s="142">
        <f t="shared" si="0"/>
        <v>0.5</v>
      </c>
      <c r="H17" s="81">
        <v>129078</v>
      </c>
      <c r="I17" s="81">
        <v>64539</v>
      </c>
      <c r="J17" s="81" t="s">
        <v>254</v>
      </c>
      <c r="K17" s="83" t="s">
        <v>254</v>
      </c>
      <c r="L17" s="81">
        <f t="shared" si="1"/>
        <v>129078</v>
      </c>
      <c r="M17" s="81">
        <f t="shared" si="2"/>
        <v>64539</v>
      </c>
      <c r="N17" s="81">
        <v>129078</v>
      </c>
      <c r="O17" s="81">
        <v>62832.3</v>
      </c>
      <c r="P17" s="81">
        <v>0</v>
      </c>
      <c r="Q17" s="65"/>
      <c r="R17" s="65"/>
      <c r="T17" s="65">
        <v>1</v>
      </c>
      <c r="V17" s="59"/>
    </row>
    <row r="18" spans="1:22" s="56" customFormat="1" ht="23.4" customHeight="1" x14ac:dyDescent="0.3">
      <c r="A18" s="132">
        <v>13</v>
      </c>
      <c r="B18" s="57" t="s">
        <v>395</v>
      </c>
      <c r="C18" s="58" t="s">
        <v>324</v>
      </c>
      <c r="D18" s="58" t="s">
        <v>250</v>
      </c>
      <c r="E18" s="145">
        <v>81000</v>
      </c>
      <c r="F18" s="145">
        <v>27356.94</v>
      </c>
      <c r="G18" s="142">
        <f t="shared" si="0"/>
        <v>0.33773999999999998</v>
      </c>
      <c r="H18" s="81">
        <v>81000</v>
      </c>
      <c r="I18" s="81">
        <v>27356.94</v>
      </c>
      <c r="J18" s="81" t="s">
        <v>254</v>
      </c>
      <c r="K18" s="83" t="s">
        <v>254</v>
      </c>
      <c r="L18" s="81">
        <v>81000</v>
      </c>
      <c r="M18" s="81">
        <f t="shared" si="2"/>
        <v>27356.94</v>
      </c>
      <c r="N18" s="85">
        <v>81000</v>
      </c>
      <c r="O18" s="85">
        <v>27356.94</v>
      </c>
      <c r="P18" s="81">
        <v>0</v>
      </c>
      <c r="Q18" s="65"/>
      <c r="R18" s="65"/>
      <c r="T18" s="65"/>
    </row>
    <row r="19" spans="1:22" s="56" customFormat="1" ht="28.8" x14ac:dyDescent="0.3">
      <c r="A19" s="132">
        <v>14</v>
      </c>
      <c r="B19" s="57" t="s">
        <v>384</v>
      </c>
      <c r="C19" s="58" t="s">
        <v>325</v>
      </c>
      <c r="D19" s="58" t="s">
        <v>249</v>
      </c>
      <c r="E19" s="145">
        <v>77618.5</v>
      </c>
      <c r="F19" s="145">
        <v>38809.25</v>
      </c>
      <c r="G19" s="142">
        <f t="shared" si="0"/>
        <v>0.5</v>
      </c>
      <c r="H19" s="81">
        <v>77618.5</v>
      </c>
      <c r="I19" s="81">
        <v>38809.25</v>
      </c>
      <c r="J19" s="81" t="s">
        <v>254</v>
      </c>
      <c r="K19" s="83" t="s">
        <v>254</v>
      </c>
      <c r="L19" s="81">
        <v>77618.5</v>
      </c>
      <c r="M19" s="81">
        <f t="shared" si="2"/>
        <v>38809.25</v>
      </c>
      <c r="N19" s="85">
        <v>77618.5</v>
      </c>
      <c r="O19" s="85">
        <v>38809.25</v>
      </c>
      <c r="P19" s="81">
        <v>0</v>
      </c>
      <c r="Q19" s="65"/>
      <c r="R19" s="65"/>
      <c r="T19" s="65"/>
    </row>
    <row r="20" spans="1:22" s="56" customFormat="1" ht="28.8" x14ac:dyDescent="0.3">
      <c r="A20" s="132">
        <v>15</v>
      </c>
      <c r="B20" s="57" t="s">
        <v>383</v>
      </c>
      <c r="C20" s="58" t="s">
        <v>326</v>
      </c>
      <c r="D20" s="58" t="s">
        <v>251</v>
      </c>
      <c r="E20" s="145">
        <v>114130</v>
      </c>
      <c r="F20" s="145">
        <v>57065</v>
      </c>
      <c r="G20" s="142">
        <f t="shared" si="0"/>
        <v>0.5</v>
      </c>
      <c r="H20" s="81">
        <v>114130</v>
      </c>
      <c r="I20" s="81">
        <v>57065</v>
      </c>
      <c r="J20" s="81" t="s">
        <v>254</v>
      </c>
      <c r="K20" s="83" t="s">
        <v>254</v>
      </c>
      <c r="L20" s="81">
        <f t="shared" si="1"/>
        <v>114130</v>
      </c>
      <c r="M20" s="81">
        <f t="shared" si="2"/>
        <v>57065</v>
      </c>
      <c r="N20" s="81">
        <v>0</v>
      </c>
      <c r="O20" s="81">
        <v>0</v>
      </c>
      <c r="P20" s="81">
        <v>0</v>
      </c>
      <c r="Q20" s="65"/>
      <c r="R20" s="65"/>
      <c r="T20" s="65"/>
    </row>
    <row r="21" spans="1:22" s="56" customFormat="1" x14ac:dyDescent="0.3">
      <c r="A21" s="132">
        <v>16</v>
      </c>
      <c r="B21" s="57" t="s">
        <v>381</v>
      </c>
      <c r="C21" s="58" t="s">
        <v>327</v>
      </c>
      <c r="D21" s="58" t="s">
        <v>252</v>
      </c>
      <c r="E21" s="145">
        <v>159203.38</v>
      </c>
      <c r="F21" s="145">
        <v>79601.69</v>
      </c>
      <c r="G21" s="142">
        <f t="shared" si="0"/>
        <v>0.5</v>
      </c>
      <c r="H21" s="81">
        <v>159203.38</v>
      </c>
      <c r="I21" s="81">
        <v>79601.69</v>
      </c>
      <c r="J21" s="81" t="s">
        <v>254</v>
      </c>
      <c r="K21" s="83" t="s">
        <v>254</v>
      </c>
      <c r="L21" s="81">
        <f t="shared" si="1"/>
        <v>159203.38</v>
      </c>
      <c r="M21" s="81">
        <f t="shared" si="2"/>
        <v>79601.69</v>
      </c>
      <c r="N21" s="81">
        <v>159203.38</v>
      </c>
      <c r="O21" s="81">
        <v>79601.429999999993</v>
      </c>
      <c r="P21" s="81">
        <v>0</v>
      </c>
      <c r="Q21" s="84"/>
      <c r="R21" s="84"/>
      <c r="S21" s="84"/>
    </row>
    <row r="22" spans="1:22" s="56" customFormat="1" ht="43.2" x14ac:dyDescent="0.3">
      <c r="A22" s="132">
        <v>17</v>
      </c>
      <c r="B22" s="57" t="s">
        <v>382</v>
      </c>
      <c r="C22" s="58" t="s">
        <v>328</v>
      </c>
      <c r="D22" s="58" t="s">
        <v>253</v>
      </c>
      <c r="E22" s="145">
        <v>90000</v>
      </c>
      <c r="F22" s="145">
        <v>45000</v>
      </c>
      <c r="G22" s="142">
        <f t="shared" si="0"/>
        <v>0.5</v>
      </c>
      <c r="H22" s="81">
        <v>90000</v>
      </c>
      <c r="I22" s="81">
        <v>45000</v>
      </c>
      <c r="J22" s="81" t="s">
        <v>254</v>
      </c>
      <c r="K22" s="83" t="s">
        <v>254</v>
      </c>
      <c r="L22" s="81">
        <f t="shared" si="1"/>
        <v>90000</v>
      </c>
      <c r="M22" s="81">
        <f t="shared" si="2"/>
        <v>45000</v>
      </c>
      <c r="N22" s="81">
        <v>0</v>
      </c>
      <c r="O22" s="81">
        <v>0</v>
      </c>
      <c r="P22" s="81">
        <v>0</v>
      </c>
      <c r="Q22" s="86">
        <f>SUM(E8:E22)</f>
        <v>1546345.1199999996</v>
      </c>
      <c r="R22" s="81">
        <f>SUM(F8:F22)</f>
        <v>749433.49</v>
      </c>
      <c r="U22" s="65"/>
    </row>
    <row r="23" spans="1:22" s="56" customFormat="1" ht="43.2" x14ac:dyDescent="0.3">
      <c r="A23" s="132">
        <v>18</v>
      </c>
      <c r="B23" s="57" t="s">
        <v>287</v>
      </c>
      <c r="C23" s="58" t="s">
        <v>329</v>
      </c>
      <c r="D23" s="58" t="s">
        <v>289</v>
      </c>
      <c r="E23" s="145">
        <v>159000</v>
      </c>
      <c r="F23" s="145">
        <v>79500</v>
      </c>
      <c r="G23" s="142">
        <f t="shared" si="0"/>
        <v>0.5</v>
      </c>
      <c r="H23" s="81">
        <v>159000</v>
      </c>
      <c r="I23" s="81">
        <v>79500</v>
      </c>
      <c r="J23" s="81" t="s">
        <v>254</v>
      </c>
      <c r="K23" s="83" t="s">
        <v>254</v>
      </c>
      <c r="L23" s="81">
        <v>159000</v>
      </c>
      <c r="M23" s="81">
        <f t="shared" si="2"/>
        <v>79500</v>
      </c>
      <c r="N23" s="81">
        <v>0</v>
      </c>
      <c r="O23" s="81">
        <v>0</v>
      </c>
      <c r="P23" s="81">
        <v>0</v>
      </c>
      <c r="Q23" s="65"/>
      <c r="R23" s="65"/>
      <c r="U23" s="65"/>
    </row>
    <row r="24" spans="1:22" s="56" customFormat="1" ht="28.8" x14ac:dyDescent="0.3">
      <c r="A24" s="132">
        <v>19</v>
      </c>
      <c r="B24" s="57" t="s">
        <v>288</v>
      </c>
      <c r="C24" s="58" t="s">
        <v>330</v>
      </c>
      <c r="D24" s="58" t="s">
        <v>290</v>
      </c>
      <c r="E24" s="145">
        <v>158315.54</v>
      </c>
      <c r="F24" s="145">
        <v>79157.77</v>
      </c>
      <c r="G24" s="142">
        <f t="shared" si="0"/>
        <v>0.5</v>
      </c>
      <c r="H24" s="81">
        <v>158315.54</v>
      </c>
      <c r="I24" s="81">
        <v>79157.77</v>
      </c>
      <c r="J24" s="81" t="s">
        <v>254</v>
      </c>
      <c r="K24" s="83" t="s">
        <v>254</v>
      </c>
      <c r="L24" s="81">
        <v>158315.54</v>
      </c>
      <c r="M24" s="81">
        <f t="shared" si="2"/>
        <v>79157.77</v>
      </c>
      <c r="N24" s="81">
        <v>0</v>
      </c>
      <c r="O24" s="81">
        <v>0</v>
      </c>
      <c r="P24" s="81">
        <v>0</v>
      </c>
      <c r="Q24" s="65"/>
      <c r="R24" s="65"/>
      <c r="U24" s="65"/>
    </row>
    <row r="25" spans="1:22" s="56" customFormat="1" ht="28.8" x14ac:dyDescent="0.3">
      <c r="A25" s="132">
        <v>20</v>
      </c>
      <c r="B25" s="57" t="s">
        <v>337</v>
      </c>
      <c r="C25" s="58" t="s">
        <v>375</v>
      </c>
      <c r="D25" s="58" t="s">
        <v>346</v>
      </c>
      <c r="E25" s="145">
        <v>47694</v>
      </c>
      <c r="F25" s="145">
        <v>19077.599999999999</v>
      </c>
      <c r="G25" s="142">
        <f t="shared" si="0"/>
        <v>0.39999999999999997</v>
      </c>
      <c r="H25" s="128"/>
      <c r="I25" s="128"/>
      <c r="J25" s="128"/>
      <c r="K25" s="129"/>
      <c r="L25" s="128"/>
      <c r="M25" s="128"/>
      <c r="N25" s="128"/>
      <c r="O25" s="128"/>
      <c r="P25" s="128"/>
      <c r="Q25" s="65"/>
      <c r="R25" s="65"/>
      <c r="U25" s="65"/>
    </row>
    <row r="26" spans="1:22" s="56" customFormat="1" x14ac:dyDescent="0.3">
      <c r="A26" s="132">
        <v>21</v>
      </c>
      <c r="B26" s="57" t="s">
        <v>350</v>
      </c>
      <c r="C26" s="58" t="s">
        <v>378</v>
      </c>
      <c r="D26" s="58" t="s">
        <v>347</v>
      </c>
      <c r="E26" s="145">
        <v>57025.5</v>
      </c>
      <c r="F26" s="145">
        <v>28512.75</v>
      </c>
      <c r="G26" s="142">
        <f t="shared" si="0"/>
        <v>0.5</v>
      </c>
      <c r="H26" s="128"/>
      <c r="I26" s="128"/>
      <c r="J26" s="128"/>
      <c r="K26" s="129"/>
      <c r="L26" s="128"/>
      <c r="M26" s="128"/>
      <c r="N26" s="128"/>
      <c r="O26" s="128"/>
      <c r="P26" s="128"/>
      <c r="Q26" s="65"/>
      <c r="R26" s="65"/>
      <c r="U26" s="65"/>
    </row>
    <row r="27" spans="1:22" s="56" customFormat="1" ht="28.8" x14ac:dyDescent="0.3">
      <c r="A27" s="132">
        <v>22</v>
      </c>
      <c r="B27" s="57" t="s">
        <v>338</v>
      </c>
      <c r="C27" s="58" t="s">
        <v>343</v>
      </c>
      <c r="D27" s="58" t="s">
        <v>344</v>
      </c>
      <c r="E27" s="145">
        <v>149500</v>
      </c>
      <c r="F27" s="145">
        <v>59800</v>
      </c>
      <c r="G27" s="142">
        <f t="shared" si="0"/>
        <v>0.4</v>
      </c>
      <c r="H27" s="128"/>
      <c r="I27" s="128"/>
      <c r="J27" s="128"/>
      <c r="K27" s="129"/>
      <c r="L27" s="128"/>
      <c r="M27" s="128"/>
      <c r="N27" s="128"/>
      <c r="O27" s="128"/>
      <c r="P27" s="128"/>
      <c r="Q27" s="65"/>
      <c r="R27" s="65"/>
      <c r="U27" s="65"/>
    </row>
    <row r="28" spans="1:22" s="56" customFormat="1" ht="28.8" x14ac:dyDescent="0.3">
      <c r="A28" s="132">
        <v>23</v>
      </c>
      <c r="B28" s="57" t="s">
        <v>339</v>
      </c>
      <c r="C28" s="58" t="s">
        <v>379</v>
      </c>
      <c r="D28" s="58" t="s">
        <v>348</v>
      </c>
      <c r="E28" s="145">
        <v>107570.65</v>
      </c>
      <c r="F28" s="145">
        <v>53785.32</v>
      </c>
      <c r="G28" s="142">
        <f t="shared" si="0"/>
        <v>0.4999999535189199</v>
      </c>
      <c r="H28" s="128"/>
      <c r="I28" s="128"/>
      <c r="J28" s="128"/>
      <c r="K28" s="129"/>
      <c r="L28" s="128"/>
      <c r="M28" s="128"/>
      <c r="N28" s="128"/>
      <c r="O28" s="128"/>
      <c r="P28" s="128"/>
      <c r="Q28" s="65"/>
      <c r="R28" s="65"/>
      <c r="U28" s="65"/>
    </row>
    <row r="29" spans="1:22" s="56" customFormat="1" ht="28.8" x14ac:dyDescent="0.3">
      <c r="A29" s="132">
        <v>24</v>
      </c>
      <c r="B29" s="57" t="s">
        <v>340</v>
      </c>
      <c r="C29" s="58" t="s">
        <v>380</v>
      </c>
      <c r="D29" s="58" t="s">
        <v>349</v>
      </c>
      <c r="E29" s="145">
        <v>154000</v>
      </c>
      <c r="F29" s="145">
        <v>77000</v>
      </c>
      <c r="G29" s="142">
        <f t="shared" si="0"/>
        <v>0.5</v>
      </c>
      <c r="H29" s="128"/>
      <c r="I29" s="128"/>
      <c r="J29" s="128"/>
      <c r="K29" s="129"/>
      <c r="L29" s="128"/>
      <c r="M29" s="128"/>
      <c r="N29" s="128"/>
      <c r="O29" s="128"/>
      <c r="P29" s="128"/>
      <c r="Q29" s="65"/>
      <c r="R29" s="65"/>
      <c r="U29" s="65"/>
    </row>
    <row r="30" spans="1:22" s="56" customFormat="1" x14ac:dyDescent="0.3">
      <c r="A30" s="132">
        <v>25</v>
      </c>
      <c r="B30" s="57" t="s">
        <v>341</v>
      </c>
      <c r="C30" s="58" t="s">
        <v>376</v>
      </c>
      <c r="D30" s="58" t="s">
        <v>345</v>
      </c>
      <c r="E30" s="145">
        <v>35234.019999999997</v>
      </c>
      <c r="F30" s="145">
        <v>21140.41</v>
      </c>
      <c r="G30" s="142">
        <f t="shared" si="0"/>
        <v>0.59999994323667871</v>
      </c>
      <c r="H30" s="128"/>
      <c r="I30" s="128"/>
      <c r="J30" s="128"/>
      <c r="K30" s="129"/>
      <c r="L30" s="128"/>
      <c r="M30" s="128"/>
      <c r="N30" s="128"/>
      <c r="O30" s="128"/>
      <c r="P30" s="128"/>
      <c r="Q30" s="65"/>
      <c r="R30" s="65"/>
      <c r="U30" s="65"/>
    </row>
    <row r="31" spans="1:22" s="56" customFormat="1" x14ac:dyDescent="0.3">
      <c r="A31" s="132">
        <v>26</v>
      </c>
      <c r="B31" s="57" t="s">
        <v>342</v>
      </c>
      <c r="C31" s="58" t="s">
        <v>377</v>
      </c>
      <c r="D31" s="58" t="s">
        <v>252</v>
      </c>
      <c r="E31" s="145">
        <v>159892.01</v>
      </c>
      <c r="F31" s="145">
        <f>E31/2-0.01</f>
        <v>79945.99500000001</v>
      </c>
      <c r="G31" s="142">
        <f t="shared" si="0"/>
        <v>0.49999993745778792</v>
      </c>
      <c r="H31" s="128"/>
      <c r="I31" s="128"/>
      <c r="J31" s="128"/>
      <c r="K31" s="129"/>
      <c r="L31" s="128"/>
      <c r="M31" s="128"/>
      <c r="N31" s="128"/>
      <c r="O31" s="128"/>
      <c r="P31" s="128"/>
      <c r="Q31" s="65"/>
      <c r="R31" s="65"/>
      <c r="U31" s="65"/>
    </row>
    <row r="32" spans="1:22" s="54" customFormat="1" ht="27.75" customHeight="1" x14ac:dyDescent="0.3">
      <c r="A32" s="56"/>
      <c r="B32" s="60"/>
      <c r="C32" s="61"/>
      <c r="D32" s="58"/>
      <c r="E32" s="144">
        <f>SUM(E8:E31)</f>
        <v>2574576.84</v>
      </c>
      <c r="F32" s="144">
        <f>SUM(F8:F31)</f>
        <v>1247353.335</v>
      </c>
      <c r="G32" s="143"/>
      <c r="H32" s="106">
        <f>SUM(H8:H24)</f>
        <v>1863660.6599999997</v>
      </c>
      <c r="I32" s="106">
        <f>SUM(I8:I24)</f>
        <v>908091.26</v>
      </c>
      <c r="J32" s="106"/>
      <c r="K32" s="106"/>
      <c r="L32" s="106">
        <f>SUM(L8:L24)</f>
        <v>1863660.6599999997</v>
      </c>
      <c r="M32" s="106">
        <f>SUM(M8:M24)</f>
        <v>908091.26</v>
      </c>
      <c r="N32" s="106">
        <f>SUM(N8:N24)</f>
        <v>936824.66</v>
      </c>
      <c r="O32" s="106">
        <f>SUM(O8:O24)</f>
        <v>445097.93</v>
      </c>
      <c r="P32" s="106">
        <f>SUM(P8:P24)</f>
        <v>0</v>
      </c>
      <c r="Q32" s="69"/>
      <c r="R32" s="69"/>
      <c r="U32" s="69"/>
    </row>
    <row r="33" spans="1:18" ht="45.75" customHeight="1" x14ac:dyDescent="0.3">
      <c r="A33" s="56"/>
      <c r="B33" s="196" t="s">
        <v>71</v>
      </c>
      <c r="C33" s="197"/>
      <c r="D33" s="197"/>
      <c r="E33" s="136"/>
      <c r="F33" s="137"/>
      <c r="G33" s="137"/>
      <c r="H33" s="117"/>
      <c r="I33" s="117"/>
      <c r="J33" s="117"/>
      <c r="K33" s="118"/>
      <c r="L33" s="117"/>
      <c r="M33" s="117"/>
      <c r="N33" s="117"/>
      <c r="O33" s="117"/>
      <c r="P33" s="119"/>
      <c r="Q33" s="87"/>
      <c r="R33" s="87"/>
    </row>
    <row r="34" spans="1:18" s="56" customFormat="1" ht="43.8" thickBot="1" x14ac:dyDescent="0.35">
      <c r="A34" s="56">
        <v>27</v>
      </c>
      <c r="B34" s="141" t="s">
        <v>296</v>
      </c>
      <c r="C34" s="147" t="s">
        <v>331</v>
      </c>
      <c r="D34" s="141" t="s">
        <v>255</v>
      </c>
      <c r="E34" s="145">
        <v>83200</v>
      </c>
      <c r="F34" s="145">
        <v>41600</v>
      </c>
      <c r="G34" s="142">
        <f t="shared" si="0"/>
        <v>0.5</v>
      </c>
      <c r="H34" s="63">
        <v>83200</v>
      </c>
      <c r="I34" s="63">
        <v>41600</v>
      </c>
      <c r="J34" s="63" t="s">
        <v>254</v>
      </c>
      <c r="K34" s="64" t="s">
        <v>254</v>
      </c>
      <c r="L34" s="63">
        <f t="shared" ref="L34" si="3">H34</f>
        <v>83200</v>
      </c>
      <c r="M34" s="63">
        <f t="shared" ref="M34" si="4">I34</f>
        <v>41600</v>
      </c>
      <c r="N34" s="63">
        <v>83200</v>
      </c>
      <c r="O34" s="63">
        <v>41600</v>
      </c>
      <c r="P34" s="63">
        <v>0</v>
      </c>
      <c r="Q34" s="65"/>
      <c r="R34" s="65"/>
    </row>
    <row r="35" spans="1:18" s="56" customFormat="1" ht="29.4" customHeight="1" thickBot="1" x14ac:dyDescent="0.35">
      <c r="A35" s="56">
        <v>28</v>
      </c>
      <c r="B35" s="141" t="s">
        <v>351</v>
      </c>
      <c r="C35" s="147" t="s">
        <v>332</v>
      </c>
      <c r="D35" s="141" t="s">
        <v>352</v>
      </c>
      <c r="E35" s="145">
        <v>51300</v>
      </c>
      <c r="F35" s="145">
        <f>E35*G35</f>
        <v>25650</v>
      </c>
      <c r="G35" s="142">
        <v>0.5</v>
      </c>
      <c r="H35" s="135">
        <v>51300</v>
      </c>
      <c r="I35" s="130">
        <f>H35*J35</f>
        <v>25650</v>
      </c>
      <c r="J35" s="131">
        <v>0.5</v>
      </c>
      <c r="K35" s="64" t="s">
        <v>291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5">
        <f>SUM(E34:E35)</f>
        <v>134500</v>
      </c>
      <c r="R35" s="65">
        <f>SUM(F34:F35)</f>
        <v>67250</v>
      </c>
    </row>
    <row r="36" spans="1:18" s="54" customFormat="1" ht="15" thickBot="1" x14ac:dyDescent="0.35">
      <c r="A36" s="56"/>
      <c r="B36" s="66"/>
      <c r="C36" s="67"/>
      <c r="D36" s="68"/>
      <c r="E36" s="146">
        <f>SUM(E34:E35)</f>
        <v>134500</v>
      </c>
      <c r="F36" s="146">
        <f>SUM(F34:F35)</f>
        <v>67250</v>
      </c>
      <c r="G36" s="112"/>
      <c r="H36" s="112">
        <f>SUM(H34:H35)</f>
        <v>134500</v>
      </c>
      <c r="I36" s="112">
        <f>SUM(I34:I35)</f>
        <v>67250</v>
      </c>
      <c r="J36" s="112"/>
      <c r="K36" s="112"/>
      <c r="L36" s="112">
        <f>SUM(L34:L35)</f>
        <v>83200</v>
      </c>
      <c r="M36" s="112">
        <f>SUM(M34:M35)</f>
        <v>41600</v>
      </c>
      <c r="N36" s="112">
        <f>SUM(N34:N35)</f>
        <v>83200</v>
      </c>
      <c r="O36" s="112">
        <f>SUM(O34:O35)</f>
        <v>41600</v>
      </c>
      <c r="P36" s="112">
        <f>SUM(P34:P35)</f>
        <v>0</v>
      </c>
      <c r="Q36" s="69"/>
      <c r="R36" s="69"/>
    </row>
    <row r="37" spans="1:18" ht="45" customHeight="1" x14ac:dyDescent="0.3">
      <c r="A37" s="56"/>
      <c r="B37" s="194" t="s">
        <v>72</v>
      </c>
      <c r="C37" s="195"/>
      <c r="D37" s="195"/>
      <c r="E37" s="113"/>
      <c r="F37" s="114"/>
      <c r="G37" s="114"/>
      <c r="H37" s="114"/>
      <c r="I37" s="114"/>
      <c r="J37" s="114"/>
      <c r="K37" s="115"/>
      <c r="L37" s="114"/>
      <c r="M37" s="114"/>
      <c r="N37" s="114"/>
      <c r="O37" s="114"/>
      <c r="P37" s="116"/>
      <c r="Q37" s="88"/>
      <c r="R37" s="88"/>
    </row>
    <row r="38" spans="1:18" s="56" customFormat="1" ht="48.6" customHeight="1" x14ac:dyDescent="0.3">
      <c r="A38" s="56">
        <v>29</v>
      </c>
      <c r="B38" s="150" t="s">
        <v>396</v>
      </c>
      <c r="C38" s="150" t="s">
        <v>275</v>
      </c>
      <c r="D38" s="150" t="s">
        <v>269</v>
      </c>
      <c r="E38" s="145">
        <v>29969.16</v>
      </c>
      <c r="F38" s="145">
        <f t="shared" ref="F38:F42" si="5">E38*70%</f>
        <v>20978.412</v>
      </c>
      <c r="G38" s="142">
        <f t="shared" ref="G38:G44" si="6">F38/E38</f>
        <v>0.70000000000000007</v>
      </c>
      <c r="H38" s="81">
        <f t="shared" ref="H38:H41" si="7">E38</f>
        <v>29969.16</v>
      </c>
      <c r="I38" s="81">
        <f t="shared" ref="I38:I41" si="8">F38</f>
        <v>20978.412</v>
      </c>
      <c r="J38" s="81" t="s">
        <v>254</v>
      </c>
      <c r="K38" s="83" t="s">
        <v>254</v>
      </c>
      <c r="L38" s="81">
        <v>29969.16</v>
      </c>
      <c r="M38" s="81">
        <v>20978.412</v>
      </c>
      <c r="N38" s="100">
        <v>0</v>
      </c>
      <c r="O38" s="100">
        <v>0</v>
      </c>
      <c r="P38" s="100">
        <v>0</v>
      </c>
      <c r="Q38" s="65"/>
      <c r="R38" s="65"/>
    </row>
    <row r="39" spans="1:18" s="56" customFormat="1" ht="24.6" customHeight="1" x14ac:dyDescent="0.3">
      <c r="A39" s="56">
        <v>30</v>
      </c>
      <c r="B39" s="150" t="s">
        <v>397</v>
      </c>
      <c r="C39" s="150" t="s">
        <v>276</v>
      </c>
      <c r="D39" s="150" t="s">
        <v>270</v>
      </c>
      <c r="E39" s="145">
        <v>118183</v>
      </c>
      <c r="F39" s="145">
        <f t="shared" si="5"/>
        <v>82728.099999999991</v>
      </c>
      <c r="G39" s="142">
        <f t="shared" si="6"/>
        <v>0.7</v>
      </c>
      <c r="H39" s="81">
        <f t="shared" si="7"/>
        <v>118183</v>
      </c>
      <c r="I39" s="81">
        <f t="shared" si="8"/>
        <v>82728.099999999991</v>
      </c>
      <c r="J39" s="81" t="s">
        <v>254</v>
      </c>
      <c r="K39" s="83" t="s">
        <v>254</v>
      </c>
      <c r="L39" s="81">
        <v>118183</v>
      </c>
      <c r="M39" s="81">
        <v>82728.099999999991</v>
      </c>
      <c r="N39" s="100">
        <v>0</v>
      </c>
      <c r="O39" s="100">
        <v>0</v>
      </c>
      <c r="P39" s="100">
        <v>0</v>
      </c>
      <c r="Q39" s="65"/>
      <c r="R39" s="65"/>
    </row>
    <row r="40" spans="1:18" s="56" customFormat="1" ht="27.6" customHeight="1" x14ac:dyDescent="0.3">
      <c r="A40" s="56">
        <v>31</v>
      </c>
      <c r="B40" s="150" t="s">
        <v>398</v>
      </c>
      <c r="C40" s="150" t="s">
        <v>277</v>
      </c>
      <c r="D40" s="150" t="s">
        <v>271</v>
      </c>
      <c r="E40" s="145">
        <v>380963.16</v>
      </c>
      <c r="F40" s="145">
        <f t="shared" si="5"/>
        <v>266674.21199999994</v>
      </c>
      <c r="G40" s="142">
        <f t="shared" si="6"/>
        <v>0.69999999999999984</v>
      </c>
      <c r="H40" s="81">
        <f t="shared" si="7"/>
        <v>380963.16</v>
      </c>
      <c r="I40" s="81">
        <f t="shared" si="8"/>
        <v>266674.21199999994</v>
      </c>
      <c r="J40" s="81" t="s">
        <v>254</v>
      </c>
      <c r="K40" s="83" t="s">
        <v>254</v>
      </c>
      <c r="L40" s="81">
        <v>380963.16</v>
      </c>
      <c r="M40" s="81">
        <v>266674.21199999994</v>
      </c>
      <c r="N40" s="100">
        <v>0</v>
      </c>
      <c r="O40" s="100">
        <v>0</v>
      </c>
      <c r="P40" s="100">
        <v>0</v>
      </c>
      <c r="Q40" s="65"/>
      <c r="R40" s="65"/>
    </row>
    <row r="41" spans="1:18" s="56" customFormat="1" ht="28.8" x14ac:dyDescent="0.3">
      <c r="A41" s="56">
        <v>32</v>
      </c>
      <c r="B41" s="150" t="s">
        <v>399</v>
      </c>
      <c r="C41" s="150" t="s">
        <v>278</v>
      </c>
      <c r="D41" s="150" t="s">
        <v>272</v>
      </c>
      <c r="E41" s="145">
        <v>35628</v>
      </c>
      <c r="F41" s="145">
        <f t="shared" si="5"/>
        <v>24939.599999999999</v>
      </c>
      <c r="G41" s="142">
        <f t="shared" si="6"/>
        <v>0.7</v>
      </c>
      <c r="H41" s="81">
        <f t="shared" si="7"/>
        <v>35628</v>
      </c>
      <c r="I41" s="81">
        <f t="shared" si="8"/>
        <v>24939.599999999999</v>
      </c>
      <c r="J41" s="81" t="s">
        <v>254</v>
      </c>
      <c r="K41" s="83" t="s">
        <v>254</v>
      </c>
      <c r="L41" s="81">
        <v>35628</v>
      </c>
      <c r="M41" s="81">
        <v>24939.599999999999</v>
      </c>
      <c r="N41" s="100">
        <v>0</v>
      </c>
      <c r="O41" s="100">
        <v>0</v>
      </c>
      <c r="P41" s="100">
        <v>0</v>
      </c>
      <c r="Q41" s="65"/>
      <c r="R41" s="65"/>
    </row>
    <row r="42" spans="1:18" s="56" customFormat="1" ht="49.8" customHeight="1" x14ac:dyDescent="0.3">
      <c r="A42" s="56">
        <v>33</v>
      </c>
      <c r="B42" s="150" t="s">
        <v>400</v>
      </c>
      <c r="C42" s="150" t="s">
        <v>279</v>
      </c>
      <c r="D42" s="150" t="s">
        <v>273</v>
      </c>
      <c r="E42" s="145">
        <v>20661.650000000001</v>
      </c>
      <c r="F42" s="145">
        <f t="shared" si="5"/>
        <v>14463.155000000001</v>
      </c>
      <c r="G42" s="142">
        <f t="shared" si="6"/>
        <v>0.7</v>
      </c>
      <c r="H42" s="81">
        <v>0</v>
      </c>
      <c r="I42" s="81">
        <v>0</v>
      </c>
      <c r="J42" s="81" t="s">
        <v>292</v>
      </c>
      <c r="K42" s="83" t="s">
        <v>293</v>
      </c>
      <c r="L42" s="81">
        <v>0</v>
      </c>
      <c r="M42" s="81">
        <v>0</v>
      </c>
      <c r="N42" s="100">
        <v>0</v>
      </c>
      <c r="O42" s="100">
        <v>0</v>
      </c>
      <c r="P42" s="100">
        <v>0</v>
      </c>
      <c r="Q42" s="65">
        <f>SUM(E38:E42)</f>
        <v>585404.97</v>
      </c>
      <c r="R42" s="65">
        <f>SUM(F38:F42)</f>
        <v>409783.47899999993</v>
      </c>
    </row>
    <row r="43" spans="1:18" s="56" customFormat="1" ht="38.4" customHeight="1" x14ac:dyDescent="0.3">
      <c r="A43" s="56">
        <v>34</v>
      </c>
      <c r="B43" s="150" t="s">
        <v>401</v>
      </c>
      <c r="C43" s="150" t="s">
        <v>284</v>
      </c>
      <c r="D43" s="150" t="s">
        <v>283</v>
      </c>
      <c r="E43" s="145">
        <v>15312</v>
      </c>
      <c r="F43" s="145">
        <v>10718.4</v>
      </c>
      <c r="G43" s="142">
        <f>F43/E43</f>
        <v>0.7</v>
      </c>
      <c r="H43" s="92">
        <v>15312</v>
      </c>
      <c r="I43" s="92">
        <v>10718.4</v>
      </c>
      <c r="J43" s="81" t="s">
        <v>254</v>
      </c>
      <c r="K43" s="83" t="s">
        <v>254</v>
      </c>
      <c r="L43" s="92">
        <v>15312</v>
      </c>
      <c r="M43" s="92">
        <v>10718.4</v>
      </c>
      <c r="N43" s="100">
        <v>0</v>
      </c>
      <c r="O43" s="100">
        <v>0</v>
      </c>
      <c r="P43" s="100">
        <v>0</v>
      </c>
      <c r="Q43" s="65"/>
      <c r="R43" s="65"/>
    </row>
    <row r="44" spans="1:18" s="56" customFormat="1" ht="43.8" customHeight="1" x14ac:dyDescent="0.3">
      <c r="A44" s="56">
        <v>35</v>
      </c>
      <c r="B44" s="150" t="s">
        <v>402</v>
      </c>
      <c r="C44" s="150" t="s">
        <v>286</v>
      </c>
      <c r="D44" s="150" t="s">
        <v>285</v>
      </c>
      <c r="E44" s="145">
        <v>88500</v>
      </c>
      <c r="F44" s="145">
        <v>61950</v>
      </c>
      <c r="G44" s="142">
        <f t="shared" si="6"/>
        <v>0.7</v>
      </c>
      <c r="H44" s="92">
        <v>88500</v>
      </c>
      <c r="I44" s="92">
        <v>61950</v>
      </c>
      <c r="J44" s="81" t="s">
        <v>254</v>
      </c>
      <c r="K44" s="83" t="s">
        <v>254</v>
      </c>
      <c r="L44" s="92">
        <v>88500</v>
      </c>
      <c r="M44" s="92">
        <v>61950</v>
      </c>
      <c r="N44" s="100">
        <v>0</v>
      </c>
      <c r="O44" s="100">
        <v>0</v>
      </c>
      <c r="P44" s="100">
        <v>0</v>
      </c>
      <c r="Q44" s="65"/>
      <c r="R44" s="65"/>
    </row>
    <row r="45" spans="1:18" s="56" customFormat="1" ht="43.8" customHeight="1" x14ac:dyDescent="0.3">
      <c r="A45" s="56">
        <v>36</v>
      </c>
      <c r="B45" s="150" t="s">
        <v>294</v>
      </c>
      <c r="C45" s="150" t="s">
        <v>333</v>
      </c>
      <c r="D45" s="58" t="s">
        <v>295</v>
      </c>
      <c r="E45" s="145">
        <v>29916</v>
      </c>
      <c r="F45" s="145">
        <v>20941.2</v>
      </c>
      <c r="G45" s="142">
        <f t="shared" ref="G45:G51" si="9">F45/E45</f>
        <v>0.70000000000000007</v>
      </c>
      <c r="H45" s="92"/>
      <c r="I45" s="92"/>
      <c r="J45" s="81"/>
      <c r="K45" s="83"/>
      <c r="L45" s="92"/>
      <c r="M45" s="92"/>
      <c r="N45" s="100"/>
      <c r="O45" s="100"/>
      <c r="P45" s="100"/>
      <c r="Q45" s="65"/>
      <c r="R45" s="65"/>
    </row>
    <row r="46" spans="1:18" s="56" customFormat="1" ht="48" customHeight="1" x14ac:dyDescent="0.3">
      <c r="A46" s="56">
        <v>37</v>
      </c>
      <c r="B46" s="150" t="s">
        <v>403</v>
      </c>
      <c r="C46" s="150" t="s">
        <v>274</v>
      </c>
      <c r="D46" s="151" t="s">
        <v>268</v>
      </c>
      <c r="E46" s="145">
        <v>189090</v>
      </c>
      <c r="F46" s="145">
        <v>132363</v>
      </c>
      <c r="G46" s="142">
        <f t="shared" si="9"/>
        <v>0.7</v>
      </c>
      <c r="H46" s="92"/>
      <c r="I46" s="92"/>
      <c r="J46" s="81"/>
      <c r="K46" s="83"/>
      <c r="L46" s="92"/>
      <c r="M46" s="92"/>
      <c r="N46" s="100"/>
      <c r="O46" s="100"/>
      <c r="P46" s="100"/>
      <c r="Q46" s="65"/>
      <c r="R46" s="65"/>
    </row>
    <row r="47" spans="1:18" s="56" customFormat="1" ht="34.200000000000003" customHeight="1" x14ac:dyDescent="0.3">
      <c r="A47" s="56">
        <v>38</v>
      </c>
      <c r="B47" s="150" t="s">
        <v>353</v>
      </c>
      <c r="C47" s="150" t="s">
        <v>369</v>
      </c>
      <c r="D47" s="152" t="s">
        <v>357</v>
      </c>
      <c r="E47" s="145">
        <v>10363.6</v>
      </c>
      <c r="F47" s="145">
        <v>7254.52</v>
      </c>
      <c r="G47" s="142">
        <f t="shared" si="9"/>
        <v>0.70000000000000007</v>
      </c>
      <c r="H47" s="92"/>
      <c r="I47" s="92"/>
      <c r="J47" s="81"/>
      <c r="K47" s="83"/>
      <c r="L47" s="92"/>
      <c r="M47" s="92"/>
      <c r="N47" s="100"/>
      <c r="O47" s="100"/>
      <c r="P47" s="100"/>
      <c r="Q47" s="65"/>
      <c r="R47" s="65"/>
    </row>
    <row r="48" spans="1:18" s="56" customFormat="1" ht="70.8" customHeight="1" x14ac:dyDescent="0.3">
      <c r="A48" s="56">
        <v>39</v>
      </c>
      <c r="B48" s="150" t="s">
        <v>354</v>
      </c>
      <c r="C48" s="150" t="s">
        <v>363</v>
      </c>
      <c r="D48" s="151" t="s">
        <v>358</v>
      </c>
      <c r="E48" s="145">
        <v>72286</v>
      </c>
      <c r="F48" s="145">
        <v>50412.26</v>
      </c>
      <c r="G48" s="142">
        <f t="shared" si="9"/>
        <v>0.69740004980217474</v>
      </c>
      <c r="H48" s="92"/>
      <c r="I48" s="92"/>
      <c r="J48" s="81"/>
      <c r="K48" s="83"/>
      <c r="L48" s="92"/>
      <c r="M48" s="92"/>
      <c r="N48" s="100"/>
      <c r="O48" s="100"/>
      <c r="P48" s="100"/>
      <c r="Q48" s="65"/>
      <c r="R48" s="65"/>
    </row>
    <row r="49" spans="1:23" s="56" customFormat="1" ht="31.8" customHeight="1" x14ac:dyDescent="0.3">
      <c r="A49" s="56">
        <v>40</v>
      </c>
      <c r="B49" s="150" t="s">
        <v>355</v>
      </c>
      <c r="C49" s="150" t="s">
        <v>364</v>
      </c>
      <c r="D49" s="151" t="s">
        <v>359</v>
      </c>
      <c r="E49" s="145">
        <v>280641.15000000002</v>
      </c>
      <c r="F49" s="145">
        <v>196448.8</v>
      </c>
      <c r="G49" s="142">
        <f t="shared" si="9"/>
        <v>0.69999998218365334</v>
      </c>
      <c r="H49" s="92"/>
      <c r="I49" s="92"/>
      <c r="J49" s="81"/>
      <c r="K49" s="83"/>
      <c r="L49" s="92"/>
      <c r="M49" s="92"/>
      <c r="N49" s="100"/>
      <c r="O49" s="100"/>
      <c r="P49" s="100"/>
      <c r="Q49" s="65"/>
      <c r="R49" s="65"/>
    </row>
    <row r="50" spans="1:23" s="56" customFormat="1" ht="27.6" customHeight="1" x14ac:dyDescent="0.3">
      <c r="A50" s="56">
        <v>41</v>
      </c>
      <c r="B50" s="150" t="s">
        <v>356</v>
      </c>
      <c r="C50" s="150" t="s">
        <v>365</v>
      </c>
      <c r="D50" s="151" t="s">
        <v>411</v>
      </c>
      <c r="E50" s="145">
        <v>190690</v>
      </c>
      <c r="F50" s="145">
        <v>95345</v>
      </c>
      <c r="G50" s="142">
        <f t="shared" si="9"/>
        <v>0.5</v>
      </c>
      <c r="H50" s="92"/>
      <c r="I50" s="92"/>
      <c r="J50" s="81"/>
      <c r="K50" s="83"/>
      <c r="L50" s="92"/>
      <c r="M50" s="92"/>
      <c r="N50" s="100"/>
      <c r="O50" s="100"/>
      <c r="P50" s="100"/>
      <c r="Q50" s="65"/>
      <c r="R50" s="65"/>
    </row>
    <row r="51" spans="1:23" s="56" customFormat="1" ht="22.8" customHeight="1" x14ac:dyDescent="0.3">
      <c r="A51" s="56">
        <v>42</v>
      </c>
      <c r="B51" s="150" t="s">
        <v>338</v>
      </c>
      <c r="C51" s="150" t="s">
        <v>366</v>
      </c>
      <c r="D51" s="151" t="s">
        <v>360</v>
      </c>
      <c r="E51" s="145">
        <v>80730</v>
      </c>
      <c r="F51" s="145">
        <v>40365</v>
      </c>
      <c r="G51" s="142">
        <f t="shared" si="9"/>
        <v>0.5</v>
      </c>
      <c r="H51" s="92"/>
      <c r="I51" s="92"/>
      <c r="J51" s="81"/>
      <c r="K51" s="83"/>
      <c r="L51" s="92"/>
      <c r="M51" s="92"/>
      <c r="N51" s="100"/>
      <c r="O51" s="100"/>
      <c r="P51" s="100"/>
      <c r="Q51" s="65"/>
      <c r="R51" s="65"/>
    </row>
    <row r="52" spans="1:23" s="56" customFormat="1" ht="71.400000000000006" customHeight="1" x14ac:dyDescent="0.3">
      <c r="A52" s="56">
        <v>43</v>
      </c>
      <c r="B52" s="150" t="s">
        <v>339</v>
      </c>
      <c r="C52" s="150" t="s">
        <v>368</v>
      </c>
      <c r="D52" s="151" t="s">
        <v>361</v>
      </c>
      <c r="E52" s="145">
        <v>29960</v>
      </c>
      <c r="F52" s="145">
        <v>20972</v>
      </c>
      <c r="G52" s="142">
        <f>F52/E52</f>
        <v>0.7</v>
      </c>
      <c r="H52" s="92">
        <v>29916</v>
      </c>
      <c r="I52" s="92">
        <v>20941.2</v>
      </c>
      <c r="J52" s="81" t="s">
        <v>254</v>
      </c>
      <c r="K52" s="83" t="s">
        <v>254</v>
      </c>
      <c r="L52" s="92">
        <v>29916</v>
      </c>
      <c r="M52" s="92">
        <v>20941.2</v>
      </c>
      <c r="N52" s="100">
        <v>0</v>
      </c>
      <c r="O52" s="100">
        <v>0</v>
      </c>
      <c r="P52" s="100">
        <v>0</v>
      </c>
      <c r="Q52" s="65"/>
      <c r="R52" s="65"/>
      <c r="W52" s="62"/>
    </row>
    <row r="53" spans="1:23" s="56" customFormat="1" ht="31.2" customHeight="1" x14ac:dyDescent="0.3">
      <c r="A53" s="56">
        <v>44</v>
      </c>
      <c r="B53" s="150" t="s">
        <v>340</v>
      </c>
      <c r="C53" s="150" t="s">
        <v>367</v>
      </c>
      <c r="D53" s="151" t="s">
        <v>362</v>
      </c>
      <c r="E53" s="145">
        <v>29991.15</v>
      </c>
      <c r="F53" s="145">
        <v>20993.8</v>
      </c>
      <c r="G53" s="142">
        <f>F53/E53</f>
        <v>0.69999983328415205</v>
      </c>
      <c r="H53" s="133"/>
      <c r="I53" s="133"/>
      <c r="J53" s="81"/>
      <c r="K53" s="129"/>
      <c r="L53" s="133"/>
      <c r="M53" s="133"/>
      <c r="N53" s="134"/>
      <c r="O53" s="134"/>
      <c r="P53" s="134"/>
      <c r="Q53" s="65"/>
      <c r="R53" s="65"/>
      <c r="W53" s="62"/>
    </row>
    <row r="54" spans="1:23" s="54" customFormat="1" ht="40.5" customHeight="1" x14ac:dyDescent="0.3">
      <c r="A54" s="56"/>
      <c r="B54" s="153"/>
      <c r="C54" s="148"/>
      <c r="D54" s="61"/>
      <c r="E54" s="145">
        <f>SUM(E38:E53)</f>
        <v>1602884.8699999999</v>
      </c>
      <c r="F54" s="145">
        <f>SUM(F38:F53)</f>
        <v>1067547.459</v>
      </c>
      <c r="G54" s="142"/>
      <c r="H54" s="99">
        <f>SUM(H38:H52)</f>
        <v>698471.32</v>
      </c>
      <c r="I54" s="99">
        <f>SUM(I38:I52)</f>
        <v>488929.92399999994</v>
      </c>
      <c r="J54" s="81"/>
      <c r="K54" s="99"/>
      <c r="L54" s="99">
        <f>SUM(L38:L52)</f>
        <v>698471.32</v>
      </c>
      <c r="M54" s="99">
        <f>SUM(M38:M52)</f>
        <v>488929.92399999994</v>
      </c>
      <c r="N54" s="99">
        <f>SUM(N38:N52)</f>
        <v>0</v>
      </c>
      <c r="O54" s="99">
        <f>SUM(O38:O52)</f>
        <v>0</v>
      </c>
      <c r="P54" s="99">
        <f>SUM(P38:P52)</f>
        <v>0</v>
      </c>
      <c r="Q54" s="69"/>
      <c r="R54" s="69"/>
      <c r="W54" s="96"/>
    </row>
    <row r="55" spans="1:23" ht="55.5" customHeight="1" x14ac:dyDescent="0.3">
      <c r="A55" s="56"/>
      <c r="B55" s="186" t="s">
        <v>73</v>
      </c>
      <c r="C55" s="187"/>
      <c r="D55" s="187"/>
      <c r="E55" s="186"/>
      <c r="F55" s="187"/>
      <c r="G55" s="187"/>
      <c r="H55" s="103"/>
      <c r="I55" s="103"/>
      <c r="J55" s="103"/>
      <c r="K55" s="104"/>
      <c r="L55" s="103"/>
      <c r="M55" s="103"/>
      <c r="N55" s="103"/>
      <c r="O55" s="103"/>
      <c r="P55" s="105"/>
      <c r="Q55" s="89"/>
      <c r="R55" s="89"/>
    </row>
    <row r="56" spans="1:23" s="56" customFormat="1" ht="28.8" x14ac:dyDescent="0.3">
      <c r="A56" s="56">
        <v>33</v>
      </c>
      <c r="B56" s="151" t="s">
        <v>297</v>
      </c>
      <c r="C56" s="151" t="s">
        <v>256</v>
      </c>
      <c r="D56" s="151" t="s">
        <v>258</v>
      </c>
      <c r="E56" s="145">
        <v>137255.26</v>
      </c>
      <c r="F56" s="145">
        <v>137255.26</v>
      </c>
      <c r="G56" s="142">
        <v>1</v>
      </c>
      <c r="H56" s="100">
        <f>E56</f>
        <v>137255.26</v>
      </c>
      <c r="I56" s="100">
        <f>F56</f>
        <v>137255.26</v>
      </c>
      <c r="J56" s="100" t="s">
        <v>254</v>
      </c>
      <c r="K56" s="102" t="s">
        <v>254</v>
      </c>
      <c r="L56" s="100">
        <f t="shared" ref="L56" si="10">H56</f>
        <v>137255.26</v>
      </c>
      <c r="M56" s="100">
        <f t="shared" ref="M56" si="11">I56</f>
        <v>137255.26</v>
      </c>
      <c r="N56" s="100">
        <v>137255.26</v>
      </c>
      <c r="O56" s="100">
        <v>137255.26</v>
      </c>
      <c r="P56" s="100">
        <v>0</v>
      </c>
      <c r="Q56" s="65"/>
      <c r="R56" s="65"/>
    </row>
    <row r="57" spans="1:23" s="56" customFormat="1" ht="57.6" x14ac:dyDescent="0.3">
      <c r="A57" s="56">
        <v>34</v>
      </c>
      <c r="B57" s="151" t="s">
        <v>298</v>
      </c>
      <c r="C57" s="151" t="s">
        <v>257</v>
      </c>
      <c r="D57" s="151" t="s">
        <v>259</v>
      </c>
      <c r="E57" s="145">
        <v>282245.27</v>
      </c>
      <c r="F57" s="145">
        <v>282245.27</v>
      </c>
      <c r="G57" s="142">
        <v>1</v>
      </c>
      <c r="H57" s="81">
        <f t="shared" ref="H57:H60" si="12">E57</f>
        <v>282245.27</v>
      </c>
      <c r="I57" s="81">
        <f t="shared" ref="I57:I60" si="13">F57</f>
        <v>282245.27</v>
      </c>
      <c r="J57" s="81" t="s">
        <v>254</v>
      </c>
      <c r="K57" s="83" t="s">
        <v>254</v>
      </c>
      <c r="L57" s="81">
        <f t="shared" ref="L57:L60" si="14">H57</f>
        <v>282245.27</v>
      </c>
      <c r="M57" s="81">
        <f t="shared" ref="M57:M60" si="15">I57</f>
        <v>282245.27</v>
      </c>
      <c r="N57" s="81">
        <v>282245.27</v>
      </c>
      <c r="O57" s="81">
        <v>282245.27</v>
      </c>
      <c r="P57" s="81">
        <v>0</v>
      </c>
      <c r="Q57" s="65"/>
      <c r="R57" s="65"/>
    </row>
    <row r="58" spans="1:23" s="56" customFormat="1" ht="28.8" x14ac:dyDescent="0.3">
      <c r="A58" s="56">
        <v>35</v>
      </c>
      <c r="B58" s="151" t="s">
        <v>299</v>
      </c>
      <c r="C58" s="151" t="s">
        <v>257</v>
      </c>
      <c r="D58" s="151" t="s">
        <v>260</v>
      </c>
      <c r="E58" s="145">
        <v>101739</v>
      </c>
      <c r="F58" s="145">
        <v>101739</v>
      </c>
      <c r="G58" s="142">
        <v>1</v>
      </c>
      <c r="H58" s="81">
        <f t="shared" si="12"/>
        <v>101739</v>
      </c>
      <c r="I58" s="81">
        <f t="shared" si="13"/>
        <v>101739</v>
      </c>
      <c r="J58" s="81" t="s">
        <v>254</v>
      </c>
      <c r="K58" s="83" t="s">
        <v>254</v>
      </c>
      <c r="L58" s="81">
        <f t="shared" si="14"/>
        <v>101739</v>
      </c>
      <c r="M58" s="81">
        <f t="shared" si="15"/>
        <v>101739</v>
      </c>
      <c r="N58" s="81">
        <v>101739</v>
      </c>
      <c r="O58" s="81">
        <v>101739</v>
      </c>
      <c r="P58" s="81">
        <v>0</v>
      </c>
      <c r="Q58" s="65"/>
      <c r="R58" s="65"/>
    </row>
    <row r="59" spans="1:23" s="56" customFormat="1" ht="28.8" x14ac:dyDescent="0.3">
      <c r="A59" s="56">
        <v>36</v>
      </c>
      <c r="B59" s="151" t="s">
        <v>300</v>
      </c>
      <c r="C59" s="151" t="s">
        <v>257</v>
      </c>
      <c r="D59" s="151" t="s">
        <v>261</v>
      </c>
      <c r="E59" s="145">
        <v>172331.93</v>
      </c>
      <c r="F59" s="145">
        <v>172331.93</v>
      </c>
      <c r="G59" s="142">
        <v>1</v>
      </c>
      <c r="H59" s="81">
        <f t="shared" si="12"/>
        <v>172331.93</v>
      </c>
      <c r="I59" s="81">
        <f t="shared" si="13"/>
        <v>172331.93</v>
      </c>
      <c r="J59" s="81" t="s">
        <v>254</v>
      </c>
      <c r="K59" s="83" t="s">
        <v>254</v>
      </c>
      <c r="L59" s="81">
        <f t="shared" si="14"/>
        <v>172331.93</v>
      </c>
      <c r="M59" s="81">
        <f t="shared" si="15"/>
        <v>172331.93</v>
      </c>
      <c r="N59" s="81">
        <v>0</v>
      </c>
      <c r="O59" s="81">
        <v>0</v>
      </c>
      <c r="P59" s="81">
        <v>0</v>
      </c>
      <c r="Q59" s="65"/>
      <c r="R59" s="65"/>
    </row>
    <row r="60" spans="1:23" s="56" customFormat="1" ht="28.8" x14ac:dyDescent="0.3">
      <c r="A60" s="56">
        <v>37</v>
      </c>
      <c r="B60" s="151" t="s">
        <v>301</v>
      </c>
      <c r="C60" s="151" t="s">
        <v>257</v>
      </c>
      <c r="D60" s="151" t="s">
        <v>262</v>
      </c>
      <c r="E60" s="145">
        <v>273775.49</v>
      </c>
      <c r="F60" s="145">
        <v>273775.49</v>
      </c>
      <c r="G60" s="142">
        <v>1</v>
      </c>
      <c r="H60" s="81">
        <f t="shared" si="12"/>
        <v>273775.49</v>
      </c>
      <c r="I60" s="81">
        <f t="shared" si="13"/>
        <v>273775.49</v>
      </c>
      <c r="J60" s="81" t="s">
        <v>254</v>
      </c>
      <c r="K60" s="83" t="s">
        <v>254</v>
      </c>
      <c r="L60" s="81">
        <f t="shared" si="14"/>
        <v>273775.49</v>
      </c>
      <c r="M60" s="81">
        <f t="shared" si="15"/>
        <v>273775.49</v>
      </c>
      <c r="N60" s="81">
        <v>273775.49</v>
      </c>
      <c r="O60" s="81">
        <v>273775.49</v>
      </c>
      <c r="P60" s="81">
        <v>0</v>
      </c>
      <c r="Q60" s="65"/>
      <c r="R60" s="65"/>
    </row>
    <row r="61" spans="1:23" s="56" customFormat="1" ht="28.8" x14ac:dyDescent="0.3">
      <c r="B61" s="151" t="s">
        <v>370</v>
      </c>
      <c r="C61" s="151" t="s">
        <v>256</v>
      </c>
      <c r="D61" s="151" t="s">
        <v>267</v>
      </c>
      <c r="E61" s="145">
        <v>182249.66</v>
      </c>
      <c r="F61" s="145">
        <v>182249.66</v>
      </c>
      <c r="G61" s="142">
        <v>1</v>
      </c>
      <c r="H61" s="81"/>
      <c r="I61" s="81"/>
      <c r="J61" s="81"/>
      <c r="K61" s="83"/>
      <c r="L61" s="81"/>
      <c r="M61" s="81"/>
      <c r="N61" s="81"/>
      <c r="O61" s="81"/>
      <c r="P61" s="81"/>
      <c r="Q61" s="65"/>
      <c r="R61" s="65"/>
    </row>
    <row r="62" spans="1:23" s="56" customFormat="1" ht="28.8" x14ac:dyDescent="0.3">
      <c r="B62" s="151" t="s">
        <v>404</v>
      </c>
      <c r="C62" s="151" t="s">
        <v>257</v>
      </c>
      <c r="D62" s="151" t="s">
        <v>371</v>
      </c>
      <c r="E62" s="145">
        <v>258422.92</v>
      </c>
      <c r="F62" s="145">
        <v>258422.92</v>
      </c>
      <c r="G62" s="142">
        <v>1</v>
      </c>
      <c r="H62" s="81"/>
      <c r="I62" s="81"/>
      <c r="J62" s="81"/>
      <c r="K62" s="83"/>
      <c r="L62" s="81"/>
      <c r="M62" s="81"/>
      <c r="N62" s="81"/>
      <c r="O62" s="81"/>
      <c r="P62" s="81"/>
      <c r="Q62" s="65"/>
      <c r="R62" s="65"/>
    </row>
    <row r="63" spans="1:23" s="56" customFormat="1" x14ac:dyDescent="0.3">
      <c r="B63" s="151" t="s">
        <v>405</v>
      </c>
      <c r="C63" s="151" t="s">
        <v>257</v>
      </c>
      <c r="D63" s="151" t="s">
        <v>372</v>
      </c>
      <c r="E63" s="145">
        <v>58234.15</v>
      </c>
      <c r="F63" s="145">
        <v>58234.15</v>
      </c>
      <c r="G63" s="142">
        <v>1</v>
      </c>
      <c r="H63" s="81"/>
      <c r="I63" s="81"/>
      <c r="J63" s="81"/>
      <c r="K63" s="83"/>
      <c r="L63" s="81"/>
      <c r="M63" s="81"/>
      <c r="N63" s="81"/>
      <c r="O63" s="81"/>
      <c r="P63" s="81"/>
      <c r="Q63" s="65"/>
      <c r="R63" s="65"/>
    </row>
    <row r="64" spans="1:23" s="56" customFormat="1" x14ac:dyDescent="0.3">
      <c r="B64" s="151" t="s">
        <v>406</v>
      </c>
      <c r="C64" s="151" t="s">
        <v>257</v>
      </c>
      <c r="D64" s="151" t="s">
        <v>373</v>
      </c>
      <c r="E64" s="145">
        <v>49783.02</v>
      </c>
      <c r="F64" s="145">
        <v>49783.02</v>
      </c>
      <c r="G64" s="142">
        <v>1</v>
      </c>
      <c r="H64" s="81"/>
      <c r="I64" s="81"/>
      <c r="J64" s="81"/>
      <c r="K64" s="83"/>
      <c r="L64" s="81"/>
      <c r="M64" s="81"/>
      <c r="N64" s="81"/>
      <c r="O64" s="81"/>
      <c r="P64" s="81"/>
      <c r="Q64" s="65"/>
      <c r="R64" s="65"/>
    </row>
    <row r="65" spans="1:18" s="56" customFormat="1" ht="43.2" x14ac:dyDescent="0.3">
      <c r="B65" s="151" t="s">
        <v>407</v>
      </c>
      <c r="C65" s="151" t="s">
        <v>256</v>
      </c>
      <c r="D65" s="151" t="s">
        <v>374</v>
      </c>
      <c r="E65" s="145">
        <v>264563.37</v>
      </c>
      <c r="F65" s="145">
        <v>264563.37</v>
      </c>
      <c r="G65" s="142">
        <v>1</v>
      </c>
      <c r="H65" s="81"/>
      <c r="I65" s="81"/>
      <c r="J65" s="81"/>
      <c r="K65" s="83"/>
      <c r="L65" s="81"/>
      <c r="M65" s="81"/>
      <c r="N65" s="81"/>
      <c r="O65" s="81"/>
      <c r="P65" s="81"/>
      <c r="Q65" s="65"/>
      <c r="R65" s="65"/>
    </row>
    <row r="66" spans="1:18" s="54" customFormat="1" ht="28.8" customHeight="1" x14ac:dyDescent="0.3">
      <c r="A66" s="56"/>
      <c r="B66" s="60"/>
      <c r="C66" s="149"/>
      <c r="D66" s="149"/>
      <c r="E66" s="154">
        <f>SUM(E56:E65)</f>
        <v>1780600.0699999998</v>
      </c>
      <c r="F66" s="154">
        <f>SUM(F56:F65)</f>
        <v>1780600.0699999998</v>
      </c>
      <c r="G66" s="145"/>
      <c r="H66" s="106">
        <f>SUM(H56:H65)</f>
        <v>967346.95</v>
      </c>
      <c r="I66" s="106">
        <f>SUM(I56:I65)</f>
        <v>967346.95</v>
      </c>
      <c r="J66" s="106"/>
      <c r="K66" s="106"/>
      <c r="L66" s="106">
        <f>SUM(L56:L65)</f>
        <v>967346.95</v>
      </c>
      <c r="M66" s="106">
        <f>SUM(M56:M65)</f>
        <v>967346.95</v>
      </c>
      <c r="N66" s="106">
        <f>SUM(N56:N65)</f>
        <v>795015.02</v>
      </c>
      <c r="O66" s="106">
        <f>SUM(O56:O65)</f>
        <v>795015.02</v>
      </c>
      <c r="P66" s="106">
        <f>SUM(P56:P65)</f>
        <v>0</v>
      </c>
      <c r="Q66" s="69"/>
      <c r="R66" s="69"/>
    </row>
    <row r="67" spans="1:18" ht="53.25" customHeight="1" x14ac:dyDescent="0.3">
      <c r="A67" s="56"/>
      <c r="B67" s="192" t="s">
        <v>74</v>
      </c>
      <c r="C67" s="193"/>
      <c r="D67" s="193"/>
      <c r="E67" s="108"/>
      <c r="F67" s="109"/>
      <c r="G67" s="109"/>
      <c r="H67" s="109"/>
      <c r="I67" s="109"/>
      <c r="J67" s="109"/>
      <c r="K67" s="110"/>
      <c r="L67" s="109"/>
      <c r="M67" s="109"/>
      <c r="N67" s="109"/>
      <c r="O67" s="109"/>
      <c r="P67" s="111"/>
      <c r="Q67" s="90"/>
      <c r="R67" s="90"/>
    </row>
    <row r="68" spans="1:18" s="56" customFormat="1" ht="57.6" x14ac:dyDescent="0.3">
      <c r="A68" s="56">
        <v>39</v>
      </c>
      <c r="B68" s="138" t="s">
        <v>302</v>
      </c>
      <c r="C68" s="139" t="s">
        <v>334</v>
      </c>
      <c r="D68" s="139" t="s">
        <v>308</v>
      </c>
      <c r="E68" s="107">
        <v>29298</v>
      </c>
      <c r="F68" s="107">
        <v>29298</v>
      </c>
      <c r="G68" s="101">
        <f t="shared" ref="G68:G73" si="16">F68/E68</f>
        <v>1</v>
      </c>
      <c r="H68" s="107">
        <v>29298</v>
      </c>
      <c r="I68" s="107">
        <v>29298</v>
      </c>
      <c r="J68" s="81" t="s">
        <v>254</v>
      </c>
      <c r="K68" s="83" t="s">
        <v>254</v>
      </c>
      <c r="L68" s="107">
        <v>29298</v>
      </c>
      <c r="M68" s="107">
        <v>29298</v>
      </c>
      <c r="N68" s="100">
        <v>0</v>
      </c>
      <c r="O68" s="100">
        <v>0</v>
      </c>
      <c r="P68" s="100">
        <v>0</v>
      </c>
      <c r="Q68" s="65"/>
      <c r="R68" s="65"/>
    </row>
    <row r="69" spans="1:18" s="56" customFormat="1" ht="28.8" x14ac:dyDescent="0.3">
      <c r="A69" s="56">
        <v>40</v>
      </c>
      <c r="B69" s="138" t="s">
        <v>303</v>
      </c>
      <c r="C69" s="139" t="s">
        <v>335</v>
      </c>
      <c r="D69" s="139" t="s">
        <v>309</v>
      </c>
      <c r="E69" s="92">
        <v>26750</v>
      </c>
      <c r="F69" s="92">
        <v>26750</v>
      </c>
      <c r="G69" s="82">
        <f t="shared" si="16"/>
        <v>1</v>
      </c>
      <c r="H69" s="92">
        <v>26750</v>
      </c>
      <c r="I69" s="92">
        <v>26750</v>
      </c>
      <c r="J69" s="81" t="s">
        <v>254</v>
      </c>
      <c r="K69" s="83" t="s">
        <v>254</v>
      </c>
      <c r="L69" s="92">
        <v>26750</v>
      </c>
      <c r="M69" s="92">
        <v>26750</v>
      </c>
      <c r="N69" s="100">
        <v>0</v>
      </c>
      <c r="O69" s="100">
        <v>0</v>
      </c>
      <c r="P69" s="100">
        <v>0</v>
      </c>
      <c r="Q69" s="65"/>
      <c r="R69" s="65"/>
    </row>
    <row r="70" spans="1:18" s="56" customFormat="1" ht="28.8" x14ac:dyDescent="0.3">
      <c r="A70" s="56">
        <v>41</v>
      </c>
      <c r="B70" s="138" t="s">
        <v>304</v>
      </c>
      <c r="C70" s="139" t="s">
        <v>256</v>
      </c>
      <c r="D70" s="139" t="s">
        <v>310</v>
      </c>
      <c r="E70" s="92">
        <v>29400</v>
      </c>
      <c r="F70" s="92">
        <v>29400</v>
      </c>
      <c r="G70" s="82">
        <f t="shared" si="16"/>
        <v>1</v>
      </c>
      <c r="H70" s="92">
        <v>29400</v>
      </c>
      <c r="I70" s="92">
        <v>29400</v>
      </c>
      <c r="J70" s="81" t="s">
        <v>254</v>
      </c>
      <c r="K70" s="83" t="s">
        <v>254</v>
      </c>
      <c r="L70" s="92">
        <v>29400</v>
      </c>
      <c r="M70" s="92">
        <v>29400</v>
      </c>
      <c r="N70" s="100">
        <v>0</v>
      </c>
      <c r="O70" s="100">
        <v>0</v>
      </c>
      <c r="P70" s="100">
        <v>0</v>
      </c>
      <c r="Q70" s="65"/>
      <c r="R70" s="65"/>
    </row>
    <row r="71" spans="1:18" s="56" customFormat="1" x14ac:dyDescent="0.3">
      <c r="A71" s="56">
        <v>42</v>
      </c>
      <c r="B71" s="138" t="s">
        <v>305</v>
      </c>
      <c r="C71" s="139" t="s">
        <v>336</v>
      </c>
      <c r="D71" s="139" t="s">
        <v>311</v>
      </c>
      <c r="E71" s="140">
        <v>27140</v>
      </c>
      <c r="F71" s="140">
        <v>27140</v>
      </c>
      <c r="G71" s="82">
        <f t="shared" si="16"/>
        <v>1</v>
      </c>
      <c r="H71" s="126">
        <v>27140</v>
      </c>
      <c r="I71" s="126">
        <v>27140</v>
      </c>
      <c r="J71" s="81" t="s">
        <v>254</v>
      </c>
      <c r="K71" s="83" t="s">
        <v>254</v>
      </c>
      <c r="L71" s="126">
        <v>27140</v>
      </c>
      <c r="M71" s="126">
        <v>27140</v>
      </c>
      <c r="N71" s="100">
        <v>0</v>
      </c>
      <c r="O71" s="100">
        <v>0</v>
      </c>
      <c r="P71" s="100">
        <v>0</v>
      </c>
      <c r="Q71" s="65"/>
      <c r="R71" s="65"/>
    </row>
    <row r="72" spans="1:18" s="56" customFormat="1" ht="43.2" x14ac:dyDescent="0.3">
      <c r="A72" s="56">
        <v>43</v>
      </c>
      <c r="B72" s="138" t="s">
        <v>306</v>
      </c>
      <c r="C72" s="139" t="s">
        <v>336</v>
      </c>
      <c r="D72" s="139" t="s">
        <v>312</v>
      </c>
      <c r="E72" s="92">
        <v>25621.49</v>
      </c>
      <c r="F72" s="92">
        <v>25621.49</v>
      </c>
      <c r="G72" s="82">
        <f t="shared" si="16"/>
        <v>1</v>
      </c>
      <c r="H72" s="92">
        <v>25621.49</v>
      </c>
      <c r="I72" s="92">
        <v>25621.49</v>
      </c>
      <c r="J72" s="81" t="s">
        <v>254</v>
      </c>
      <c r="K72" s="83" t="s">
        <v>254</v>
      </c>
      <c r="L72" s="92">
        <v>25621.49</v>
      </c>
      <c r="M72" s="92">
        <v>25621.49</v>
      </c>
      <c r="N72" s="100">
        <v>0</v>
      </c>
      <c r="O72" s="100">
        <v>0</v>
      </c>
      <c r="P72" s="100">
        <v>0</v>
      </c>
      <c r="Q72" s="65"/>
      <c r="R72" s="65"/>
    </row>
    <row r="73" spans="1:18" s="56" customFormat="1" ht="15.6" x14ac:dyDescent="0.3">
      <c r="A73" s="56">
        <v>44</v>
      </c>
      <c r="B73" s="138" t="s">
        <v>307</v>
      </c>
      <c r="C73" s="139" t="s">
        <v>256</v>
      </c>
      <c r="D73" s="139" t="s">
        <v>313</v>
      </c>
      <c r="E73" s="92">
        <v>9375</v>
      </c>
      <c r="F73" s="92">
        <v>9375</v>
      </c>
      <c r="G73" s="82">
        <f t="shared" si="16"/>
        <v>1</v>
      </c>
      <c r="H73" s="127">
        <v>9375</v>
      </c>
      <c r="I73" s="127">
        <v>9375</v>
      </c>
      <c r="J73" s="81" t="s">
        <v>254</v>
      </c>
      <c r="K73" s="83" t="s">
        <v>254</v>
      </c>
      <c r="L73" s="92">
        <v>9375</v>
      </c>
      <c r="M73" s="92">
        <v>9375</v>
      </c>
      <c r="N73" s="100">
        <v>0</v>
      </c>
      <c r="O73" s="100">
        <v>0</v>
      </c>
      <c r="P73" s="100">
        <v>0</v>
      </c>
      <c r="Q73" s="65"/>
      <c r="R73" s="65"/>
    </row>
    <row r="74" spans="1:18" s="54" customFormat="1" x14ac:dyDescent="0.3">
      <c r="B74" s="70"/>
      <c r="C74" s="70"/>
      <c r="D74" s="70"/>
      <c r="E74" s="97">
        <f>SUM(E68:E73)</f>
        <v>147584.49</v>
      </c>
      <c r="F74" s="97">
        <f t="shared" ref="F74:P74" si="17">SUM(F68:F73)</f>
        <v>147584.49</v>
      </c>
      <c r="G74" s="97"/>
      <c r="H74" s="97">
        <f t="shared" si="17"/>
        <v>147584.49</v>
      </c>
      <c r="I74" s="97">
        <f t="shared" si="17"/>
        <v>147584.49</v>
      </c>
      <c r="J74" s="97"/>
      <c r="K74" s="97"/>
      <c r="L74" s="97">
        <f t="shared" si="17"/>
        <v>147584.49</v>
      </c>
      <c r="M74" s="97">
        <f t="shared" si="17"/>
        <v>147584.49</v>
      </c>
      <c r="N74" s="97">
        <f t="shared" si="17"/>
        <v>0</v>
      </c>
      <c r="O74" s="97">
        <f t="shared" si="17"/>
        <v>0</v>
      </c>
      <c r="P74" s="97">
        <f t="shared" si="17"/>
        <v>0</v>
      </c>
      <c r="Q74" s="69"/>
      <c r="R74" s="69"/>
    </row>
    <row r="75" spans="1:18" ht="72" hidden="1" x14ac:dyDescent="0.3">
      <c r="B75" s="93" t="s">
        <v>62</v>
      </c>
      <c r="C75" s="93"/>
      <c r="D75" s="93"/>
      <c r="E75" s="93"/>
      <c r="F75" s="93"/>
      <c r="G75" s="93"/>
      <c r="H75" s="93"/>
      <c r="I75" s="93"/>
      <c r="J75" s="93"/>
      <c r="K75" s="94"/>
      <c r="L75" s="93"/>
      <c r="M75" s="93"/>
      <c r="N75" s="93"/>
      <c r="O75" s="93"/>
      <c r="P75" s="93"/>
      <c r="Q75" s="79"/>
      <c r="R75" s="79"/>
    </row>
    <row r="76" spans="1:18" hidden="1" x14ac:dyDescent="0.3">
      <c r="B76" s="93" t="s">
        <v>61</v>
      </c>
      <c r="C76" s="93"/>
      <c r="D76" s="93"/>
      <c r="E76" s="93"/>
      <c r="F76" s="93"/>
      <c r="G76" s="93"/>
      <c r="H76" s="93"/>
      <c r="I76" s="93"/>
      <c r="J76" s="93"/>
      <c r="K76" s="94"/>
      <c r="L76" s="93"/>
      <c r="M76" s="93"/>
      <c r="N76" s="93"/>
      <c r="O76" s="93"/>
      <c r="P76" s="93"/>
      <c r="Q76" s="79"/>
      <c r="R76" s="79"/>
    </row>
    <row r="77" spans="1:18" ht="86.4" hidden="1" x14ac:dyDescent="0.3">
      <c r="B77" s="93" t="s">
        <v>63</v>
      </c>
      <c r="C77" s="93"/>
      <c r="D77" s="93"/>
      <c r="E77" s="93"/>
      <c r="F77" s="93"/>
      <c r="G77" s="93"/>
      <c r="H77" s="93"/>
      <c r="I77" s="93"/>
      <c r="J77" s="93"/>
      <c r="K77" s="94"/>
      <c r="L77" s="93"/>
      <c r="M77" s="93"/>
      <c r="N77" s="93"/>
      <c r="O77" s="93"/>
      <c r="P77" s="93"/>
      <c r="Q77" s="79"/>
      <c r="R77" s="79"/>
    </row>
    <row r="78" spans="1:18" hidden="1" x14ac:dyDescent="0.3">
      <c r="B78" s="93" t="s">
        <v>61</v>
      </c>
      <c r="C78" s="93"/>
      <c r="D78" s="93"/>
      <c r="E78" s="93"/>
      <c r="F78" s="93"/>
      <c r="G78" s="93"/>
      <c r="H78" s="93"/>
      <c r="I78" s="93"/>
      <c r="J78" s="93"/>
      <c r="K78" s="94"/>
      <c r="L78" s="93"/>
      <c r="M78" s="93"/>
      <c r="N78" s="93"/>
      <c r="O78" s="93"/>
      <c r="P78" s="93"/>
      <c r="Q78" s="79"/>
      <c r="R78" s="79"/>
    </row>
    <row r="79" spans="1:18" ht="28.8" hidden="1" x14ac:dyDescent="0.3">
      <c r="B79" s="93" t="s">
        <v>64</v>
      </c>
      <c r="C79" s="93"/>
      <c r="D79" s="93"/>
      <c r="E79" s="93"/>
      <c r="F79" s="93"/>
      <c r="G79" s="93"/>
      <c r="H79" s="93"/>
      <c r="I79" s="93"/>
      <c r="J79" s="93"/>
      <c r="K79" s="94"/>
      <c r="L79" s="93"/>
      <c r="M79" s="93"/>
      <c r="N79" s="93"/>
      <c r="O79" s="93"/>
      <c r="P79" s="93"/>
      <c r="Q79" s="79"/>
      <c r="R79" s="79"/>
    </row>
    <row r="80" spans="1:18" hidden="1" x14ac:dyDescent="0.3">
      <c r="B80" s="93" t="s">
        <v>61</v>
      </c>
      <c r="C80" s="93"/>
      <c r="D80" s="93"/>
      <c r="E80" s="93"/>
      <c r="F80" s="93"/>
      <c r="G80" s="93"/>
      <c r="H80" s="93"/>
      <c r="I80" s="93"/>
      <c r="J80" s="93"/>
      <c r="K80" s="94"/>
      <c r="L80" s="93"/>
      <c r="M80" s="93"/>
      <c r="N80" s="93"/>
      <c r="O80" s="93"/>
      <c r="P80" s="93"/>
      <c r="Q80" s="79"/>
      <c r="R80" s="79"/>
    </row>
    <row r="81" spans="2:18" ht="28.8" hidden="1" x14ac:dyDescent="0.3">
      <c r="B81" s="93" t="s">
        <v>65</v>
      </c>
      <c r="C81" s="93"/>
      <c r="D81" s="93"/>
      <c r="E81" s="93"/>
      <c r="F81" s="93"/>
      <c r="G81" s="93"/>
      <c r="H81" s="93"/>
      <c r="I81" s="93"/>
      <c r="J81" s="93"/>
      <c r="K81" s="94"/>
      <c r="L81" s="93"/>
      <c r="M81" s="93"/>
      <c r="N81" s="93"/>
      <c r="O81" s="93"/>
      <c r="P81" s="93"/>
      <c r="Q81" s="79"/>
      <c r="R81" s="79"/>
    </row>
    <row r="82" spans="2:18" hidden="1" x14ac:dyDescent="0.3">
      <c r="B82" s="93" t="s">
        <v>61</v>
      </c>
      <c r="C82" s="93"/>
      <c r="D82" s="93"/>
      <c r="E82" s="93"/>
      <c r="F82" s="93"/>
      <c r="G82" s="93"/>
      <c r="H82" s="93"/>
      <c r="I82" s="93"/>
      <c r="J82" s="93"/>
      <c r="K82" s="94"/>
      <c r="L82" s="93"/>
      <c r="M82" s="93"/>
      <c r="N82" s="93"/>
      <c r="O82" s="93"/>
      <c r="P82" s="93"/>
      <c r="Q82" s="79"/>
      <c r="R82" s="79"/>
    </row>
    <row r="83" spans="2:18" ht="28.8" hidden="1" x14ac:dyDescent="0.3">
      <c r="B83" s="93" t="s">
        <v>66</v>
      </c>
      <c r="C83" s="93"/>
      <c r="D83" s="93"/>
      <c r="E83" s="93"/>
      <c r="F83" s="93"/>
      <c r="G83" s="93"/>
      <c r="H83" s="93"/>
      <c r="I83" s="93"/>
      <c r="J83" s="93"/>
      <c r="K83" s="94"/>
      <c r="L83" s="93"/>
      <c r="M83" s="93"/>
      <c r="N83" s="93"/>
      <c r="O83" s="93"/>
      <c r="P83" s="93"/>
      <c r="Q83" s="79"/>
      <c r="R83" s="79"/>
    </row>
    <row r="84" spans="2:18" hidden="1" x14ac:dyDescent="0.3">
      <c r="B84" s="93" t="s">
        <v>61</v>
      </c>
      <c r="C84" s="93"/>
      <c r="D84" s="93"/>
      <c r="E84" s="93"/>
      <c r="F84" s="93"/>
      <c r="G84" s="93"/>
      <c r="H84" s="93"/>
      <c r="I84" s="93"/>
      <c r="J84" s="93"/>
      <c r="K84" s="94"/>
      <c r="L84" s="93"/>
      <c r="M84" s="93"/>
      <c r="N84" s="93"/>
      <c r="O84" s="93"/>
      <c r="P84" s="93"/>
      <c r="Q84" s="79"/>
      <c r="R84" s="79"/>
    </row>
    <row r="85" spans="2:18" ht="28.8" hidden="1" x14ac:dyDescent="0.3">
      <c r="B85" s="93" t="s">
        <v>67</v>
      </c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  <c r="O85" s="93"/>
      <c r="P85" s="93"/>
      <c r="Q85" s="79"/>
      <c r="R85" s="79"/>
    </row>
    <row r="86" spans="2:18" hidden="1" x14ac:dyDescent="0.3">
      <c r="B86" s="93" t="s">
        <v>61</v>
      </c>
      <c r="C86" s="93"/>
      <c r="D86" s="93"/>
      <c r="E86" s="93"/>
      <c r="F86" s="93"/>
      <c r="G86" s="93"/>
      <c r="H86" s="93"/>
      <c r="I86" s="93"/>
      <c r="J86" s="93"/>
      <c r="K86" s="94"/>
      <c r="L86" s="93"/>
      <c r="M86" s="93"/>
      <c r="N86" s="93"/>
      <c r="O86" s="93"/>
      <c r="P86" s="93"/>
      <c r="Q86" s="79"/>
      <c r="R86" s="79"/>
    </row>
    <row r="87" spans="2:18" ht="28.8" hidden="1" x14ac:dyDescent="0.3">
      <c r="B87" s="93" t="s">
        <v>68</v>
      </c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  <c r="O87" s="93"/>
      <c r="P87" s="93"/>
      <c r="Q87" s="79"/>
      <c r="R87" s="79"/>
    </row>
    <row r="88" spans="2:18" x14ac:dyDescent="0.3"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  <c r="O88" s="93"/>
      <c r="P88" s="93"/>
      <c r="Q88" s="79"/>
      <c r="R88" s="79"/>
    </row>
    <row r="89" spans="2:18" ht="22.2" customHeight="1" x14ac:dyDescent="0.3">
      <c r="B89" s="95" t="s">
        <v>69</v>
      </c>
      <c r="C89" s="95"/>
      <c r="D89" s="95"/>
      <c r="E89" s="98">
        <f>E32+E36+E54+E66+E74</f>
        <v>6240146.2699999996</v>
      </c>
      <c r="F89" s="98">
        <f>F32+F36+F54+F66+F74</f>
        <v>4310335.3539999994</v>
      </c>
      <c r="G89" s="98"/>
      <c r="H89" s="98">
        <f t="shared" ref="H89:P89" si="18">H32+H36+H54+H66+H74</f>
        <v>3811563.42</v>
      </c>
      <c r="I89" s="98">
        <f t="shared" si="18"/>
        <v>2579202.6239999998</v>
      </c>
      <c r="J89" s="98">
        <f t="shared" si="18"/>
        <v>0</v>
      </c>
      <c r="K89" s="98">
        <f t="shared" si="18"/>
        <v>0</v>
      </c>
      <c r="L89" s="98">
        <f t="shared" si="18"/>
        <v>3760263.42</v>
      </c>
      <c r="M89" s="98">
        <f t="shared" si="18"/>
        <v>2553552.6239999998</v>
      </c>
      <c r="N89" s="98">
        <f t="shared" si="18"/>
        <v>1815039.6800000002</v>
      </c>
      <c r="O89" s="98">
        <f t="shared" si="18"/>
        <v>1281712.95</v>
      </c>
      <c r="P89" s="98">
        <f t="shared" si="18"/>
        <v>0</v>
      </c>
      <c r="Q89" s="91"/>
      <c r="R89" s="91"/>
    </row>
  </sheetData>
  <mergeCells count="22">
    <mergeCell ref="B2:G2"/>
    <mergeCell ref="S3:S4"/>
    <mergeCell ref="B67:D67"/>
    <mergeCell ref="B55:D55"/>
    <mergeCell ref="B37:D37"/>
    <mergeCell ref="B33:D33"/>
    <mergeCell ref="B7:D7"/>
    <mergeCell ref="N3:N4"/>
    <mergeCell ref="P3:P4"/>
    <mergeCell ref="H3:H4"/>
    <mergeCell ref="I3:I4"/>
    <mergeCell ref="J3:J4"/>
    <mergeCell ref="K3:K4"/>
    <mergeCell ref="L3:L4"/>
    <mergeCell ref="M3:M4"/>
    <mergeCell ref="B3:B4"/>
    <mergeCell ref="E55:G55"/>
    <mergeCell ref="D3:D4"/>
    <mergeCell ref="E3:E4"/>
    <mergeCell ref="F3:F4"/>
    <mergeCell ref="G3:G4"/>
    <mergeCell ref="C3:C4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  <rowBreaks count="2" manualBreakCount="2">
    <brk id="32" max="16383" man="1"/>
    <brk id="66" max="18" man="1"/>
  </rowBreaks>
  <colBreaks count="1" manualBreakCount="1">
    <brk id="21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7" workbookViewId="0">
      <selection activeCell="I14" sqref="I14"/>
    </sheetView>
  </sheetViews>
  <sheetFormatPr defaultRowHeight="14.4" x14ac:dyDescent="0.3"/>
  <cols>
    <col min="2" max="2" width="33.33203125" customWidth="1"/>
    <col min="3" max="3" width="23.33203125" customWidth="1"/>
    <col min="4" max="5" width="16.33203125" customWidth="1"/>
    <col min="6" max="6" width="19.33203125" customWidth="1"/>
  </cols>
  <sheetData>
    <row r="1" spans="1:6" ht="15" thickBot="1" x14ac:dyDescent="0.35"/>
    <row r="2" spans="1:6" ht="61.95" customHeight="1" thickBot="1" x14ac:dyDescent="0.35">
      <c r="A2" s="226"/>
      <c r="B2" s="228" t="s">
        <v>23</v>
      </c>
      <c r="C2" s="200" t="s">
        <v>24</v>
      </c>
      <c r="D2" s="201"/>
      <c r="E2" s="200" t="s">
        <v>43</v>
      </c>
      <c r="F2" s="201"/>
    </row>
    <row r="3" spans="1:6" ht="16.2" thickBot="1" x14ac:dyDescent="0.35">
      <c r="A3" s="227"/>
      <c r="B3" s="229"/>
      <c r="C3" s="12" t="s">
        <v>25</v>
      </c>
      <c r="D3" s="12" t="s">
        <v>26</v>
      </c>
      <c r="E3" s="12" t="s">
        <v>25</v>
      </c>
      <c r="F3" s="12" t="s">
        <v>26</v>
      </c>
    </row>
    <row r="4" spans="1:6" ht="72.599999999999994" customHeight="1" thickTop="1" thickBot="1" x14ac:dyDescent="0.35">
      <c r="A4" s="224" t="s">
        <v>27</v>
      </c>
      <c r="B4" s="225"/>
      <c r="C4" s="13">
        <v>1633000</v>
      </c>
      <c r="D4" s="14">
        <v>55.7</v>
      </c>
      <c r="E4" s="14">
        <f>SUM(E5:E8)</f>
        <v>791033.49</v>
      </c>
      <c r="F4" s="25">
        <f>SUM(F5:F8)</f>
        <v>26.970115581316058</v>
      </c>
    </row>
    <row r="5" spans="1:6" ht="78" x14ac:dyDescent="0.3">
      <c r="A5" s="230" t="s">
        <v>28</v>
      </c>
      <c r="B5" s="15" t="s">
        <v>29</v>
      </c>
      <c r="C5" s="232">
        <v>950000</v>
      </c>
      <c r="D5" s="223">
        <v>32.4</v>
      </c>
      <c r="E5" s="202">
        <v>791033.49</v>
      </c>
      <c r="F5" s="207">
        <f>E5/C14*100</f>
        <v>26.970115581316058</v>
      </c>
    </row>
    <row r="6" spans="1:6" ht="16.2" thickBot="1" x14ac:dyDescent="0.35">
      <c r="A6" s="231"/>
      <c r="B6" s="16" t="s">
        <v>30</v>
      </c>
      <c r="C6" s="233"/>
      <c r="D6" s="234"/>
      <c r="E6" s="203"/>
      <c r="F6" s="208"/>
    </row>
    <row r="7" spans="1:6" ht="62.4" x14ac:dyDescent="0.3">
      <c r="A7" s="219" t="s">
        <v>31</v>
      </c>
      <c r="B7" s="17" t="s">
        <v>32</v>
      </c>
      <c r="C7" s="220">
        <v>683000</v>
      </c>
      <c r="D7" s="222">
        <v>23.3</v>
      </c>
      <c r="E7" s="204">
        <v>0</v>
      </c>
      <c r="F7" s="223">
        <v>0</v>
      </c>
    </row>
    <row r="8" spans="1:6" ht="16.2" thickBot="1" x14ac:dyDescent="0.35">
      <c r="A8" s="210"/>
      <c r="B8" s="18" t="s">
        <v>33</v>
      </c>
      <c r="C8" s="221"/>
      <c r="D8" s="214"/>
      <c r="E8" s="205"/>
      <c r="F8" s="218"/>
    </row>
    <row r="9" spans="1:6" ht="71.400000000000006" customHeight="1" thickTop="1" thickBot="1" x14ac:dyDescent="0.35">
      <c r="A9" s="224" t="s">
        <v>34</v>
      </c>
      <c r="B9" s="225"/>
      <c r="C9" s="19" t="s">
        <v>35</v>
      </c>
      <c r="D9" s="20">
        <v>44.3</v>
      </c>
      <c r="E9" s="20">
        <f>SUM(E10:E13)</f>
        <v>967346.95</v>
      </c>
      <c r="F9" s="26">
        <f>SUM(F10:F13)</f>
        <v>32.98148482782134</v>
      </c>
    </row>
    <row r="10" spans="1:6" ht="62.4" x14ac:dyDescent="0.3">
      <c r="A10" s="209" t="s">
        <v>36</v>
      </c>
      <c r="B10" s="17" t="s">
        <v>37</v>
      </c>
      <c r="C10" s="211">
        <v>1150000</v>
      </c>
      <c r="D10" s="213">
        <v>39.200000000000003</v>
      </c>
      <c r="E10" s="206">
        <v>967346.95</v>
      </c>
      <c r="F10" s="215">
        <f>E10/C14*100</f>
        <v>32.98148482782134</v>
      </c>
    </row>
    <row r="11" spans="1:6" ht="16.2" thickBot="1" x14ac:dyDescent="0.35">
      <c r="A11" s="210"/>
      <c r="B11" s="18" t="s">
        <v>38</v>
      </c>
      <c r="C11" s="212"/>
      <c r="D11" s="214"/>
      <c r="E11" s="205"/>
      <c r="F11" s="216"/>
    </row>
    <row r="12" spans="1:6" ht="62.4" x14ac:dyDescent="0.3">
      <c r="A12" s="209" t="s">
        <v>39</v>
      </c>
      <c r="B12" s="17" t="s">
        <v>40</v>
      </c>
      <c r="C12" s="211">
        <v>150000</v>
      </c>
      <c r="D12" s="213">
        <v>5.0999999999999996</v>
      </c>
      <c r="E12" s="206">
        <v>0</v>
      </c>
      <c r="F12" s="217">
        <v>0</v>
      </c>
    </row>
    <row r="13" spans="1:6" ht="16.2" thickBot="1" x14ac:dyDescent="0.35">
      <c r="A13" s="210"/>
      <c r="B13" s="18" t="s">
        <v>41</v>
      </c>
      <c r="C13" s="212"/>
      <c r="D13" s="214"/>
      <c r="E13" s="205"/>
      <c r="F13" s="218"/>
    </row>
    <row r="14" spans="1:6" ht="31.8" thickBot="1" x14ac:dyDescent="0.35">
      <c r="A14" s="21"/>
      <c r="B14" s="22" t="s">
        <v>42</v>
      </c>
      <c r="C14" s="23">
        <v>2933000</v>
      </c>
      <c r="D14" s="24">
        <v>100</v>
      </c>
      <c r="E14" s="27">
        <f>E4+E9</f>
        <v>1758380.44</v>
      </c>
      <c r="F14" s="27">
        <f>F4+F9</f>
        <v>59.951600409137399</v>
      </c>
    </row>
    <row r="15" spans="1:6" ht="15" thickTop="1" x14ac:dyDescent="0.3"/>
  </sheetData>
  <mergeCells count="26">
    <mergeCell ref="A2:A3"/>
    <mergeCell ref="B2:B3"/>
    <mergeCell ref="C2:D2"/>
    <mergeCell ref="A4:B4"/>
    <mergeCell ref="A5:A6"/>
    <mergeCell ref="C5:C6"/>
    <mergeCell ref="D5:D6"/>
    <mergeCell ref="A7:A8"/>
    <mergeCell ref="C7:C8"/>
    <mergeCell ref="D7:D8"/>
    <mergeCell ref="F7:F8"/>
    <mergeCell ref="A9:B9"/>
    <mergeCell ref="A10:A11"/>
    <mergeCell ref="C10:C11"/>
    <mergeCell ref="D10:D11"/>
    <mergeCell ref="F10:F11"/>
    <mergeCell ref="A12:A13"/>
    <mergeCell ref="C12:C13"/>
    <mergeCell ref="D12:D13"/>
    <mergeCell ref="F12:F13"/>
    <mergeCell ref="E2:F2"/>
    <mergeCell ref="E5:E6"/>
    <mergeCell ref="E7:E8"/>
    <mergeCell ref="E10:E11"/>
    <mergeCell ref="E12:E13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14</vt:i4>
      </vt:variant>
      <vt:variant>
        <vt:lpstr>Наименувани диапазони</vt:lpstr>
      </vt:variant>
      <vt:variant>
        <vt:i4>1</vt:i4>
      </vt:variant>
    </vt:vector>
  </HeadingPairs>
  <TitlesOfParts>
    <vt:vector size="15" baseType="lpstr">
      <vt:lpstr>Таблица-1</vt:lpstr>
      <vt:lpstr>Таблица 2</vt:lpstr>
      <vt:lpstr>Таблица-3</vt:lpstr>
      <vt:lpstr>Таблица-4</vt:lpstr>
      <vt:lpstr>Таблица-5</vt:lpstr>
      <vt:lpstr>Таблица-6</vt:lpstr>
      <vt:lpstr>Таблица-7</vt:lpstr>
      <vt:lpstr>Таблица-8</vt:lpstr>
      <vt:lpstr>Таблица-9</vt:lpstr>
      <vt:lpstr>Таблица-10</vt:lpstr>
      <vt:lpstr>Таблица-11</vt:lpstr>
      <vt:lpstr>Таблица-12</vt:lpstr>
      <vt:lpstr>06-2023</vt:lpstr>
      <vt:lpstr>Лист4</vt:lpstr>
      <vt:lpstr>'06-2023'!Област_печат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2023-07-04T11:16:26Z</dcterms:modified>
</cp:coreProperties>
</file>